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říjmy 12- 05" sheetId="1" r:id="rId1"/>
    <sheet name="Výdaje 12-05" sheetId="2" r:id="rId2"/>
  </sheets>
  <definedNames>
    <definedName name="_xlnm.Print_Titles" localSheetId="1">'Výdaje 12-05'!$3:$7</definedName>
    <definedName name="_xlnm.Print_Area" localSheetId="0">'Příjmy 12- 05'!$A$1:$D$38</definedName>
  </definedNames>
  <calcPr fullCalcOnLoad="1"/>
</workbook>
</file>

<file path=xl/sharedStrings.xml><?xml version="1.0" encoding="utf-8"?>
<sst xmlns="http://schemas.openxmlformats.org/spreadsheetml/2006/main" count="110" uniqueCount="101">
  <si>
    <t>12.</t>
  </si>
  <si>
    <t>skutečnost</t>
  </si>
  <si>
    <t>%</t>
  </si>
  <si>
    <t>Druh příjmu</t>
  </si>
  <si>
    <t>Kč</t>
  </si>
  <si>
    <t>plnění</t>
  </si>
  <si>
    <t xml:space="preserve">Daňové příjmy sdílené               </t>
  </si>
  <si>
    <t>Daňové příjmy výlučné</t>
  </si>
  <si>
    <t>Daň z nemovitosti</t>
  </si>
  <si>
    <t>DPPO za obce</t>
  </si>
  <si>
    <t>Správní poplatky</t>
  </si>
  <si>
    <t>Poplatky místní</t>
  </si>
  <si>
    <t>Daňové příjmy celkem</t>
  </si>
  <si>
    <t>Příjmy z vlastní činnosti</t>
  </si>
  <si>
    <t>Příjmy z pronájmu majetku</t>
  </si>
  <si>
    <t>Příjmy z úroků</t>
  </si>
  <si>
    <t>Příjmy ostatní(sankce, neidentif.příjmy)</t>
  </si>
  <si>
    <t>Nedaňové příjmy</t>
  </si>
  <si>
    <t>Příjmy z prodeje investičního majetku</t>
  </si>
  <si>
    <t>Ostatní investiční příjmy</t>
  </si>
  <si>
    <t>Hasičská sbírka</t>
  </si>
  <si>
    <t>Kapitálové příjmy</t>
  </si>
  <si>
    <t>Dotace na správu a sociální dávky</t>
  </si>
  <si>
    <t xml:space="preserve">Převod hospodářského výsledku </t>
  </si>
  <si>
    <t>Příspěvek za přespolní žáky</t>
  </si>
  <si>
    <t>Neinvestiční dotace</t>
  </si>
  <si>
    <t>Investiční dotace</t>
  </si>
  <si>
    <t>Dotace celkem</t>
  </si>
  <si>
    <t>Příjmy celkem</t>
  </si>
  <si>
    <t>Přijetí půjček a úvěrů</t>
  </si>
  <si>
    <t>Zapojení dříve našetřených vlastních prostředků</t>
  </si>
  <si>
    <t>Zdroje financování celkem</t>
  </si>
  <si>
    <t>Skutečnost</t>
  </si>
  <si>
    <t xml:space="preserve">% plnění </t>
  </si>
  <si>
    <t>Pěstební činnost v lesním hospodářství</t>
  </si>
  <si>
    <t>Správa v lesním hospodářství</t>
  </si>
  <si>
    <t>Silnice - běžné výdaje</t>
  </si>
  <si>
    <r>
      <t>Silnice-</t>
    </r>
    <r>
      <rPr>
        <sz val="8"/>
        <rFont val="Arial"/>
        <family val="2"/>
      </rPr>
      <t xml:space="preserve"> výstavba komunikací, obnova krytů, opravy</t>
    </r>
  </si>
  <si>
    <t>Úroky z úvěru</t>
  </si>
  <si>
    <t xml:space="preserve">Ost.záležitosti pozemních komunikací </t>
  </si>
  <si>
    <t>Dopravní obslužnost</t>
  </si>
  <si>
    <t>Ostatní záležitosti silniční dopravy</t>
  </si>
  <si>
    <t xml:space="preserve">Vodovody </t>
  </si>
  <si>
    <t>Vodovody- investiční výstavba</t>
  </si>
  <si>
    <t>Kanalizace</t>
  </si>
  <si>
    <t>Kanalizace-investiční výdaje</t>
  </si>
  <si>
    <t xml:space="preserve">MŠ </t>
  </si>
  <si>
    <t>Plynofikace MŠ 2</t>
  </si>
  <si>
    <t>Základní škola</t>
  </si>
  <si>
    <t>Přístavba školy, tělocvična</t>
  </si>
  <si>
    <t>Plynofikace ZŠ</t>
  </si>
  <si>
    <t>ZUŠ</t>
  </si>
  <si>
    <t>školy odpisy</t>
  </si>
  <si>
    <t>Knihovna</t>
  </si>
  <si>
    <t>Zachování a obnova kulturních památek</t>
  </si>
  <si>
    <t>Oprava rozhlasu</t>
  </si>
  <si>
    <t>Sdělovací prostředky</t>
  </si>
  <si>
    <t>Kulturní odbor</t>
  </si>
  <si>
    <t>Granty v kulturní oblasti</t>
  </si>
  <si>
    <t>Partn.města, pouť,SPOZ</t>
  </si>
  <si>
    <t>Tělovýchovná zařízení, činnost</t>
  </si>
  <si>
    <t>Mládež</t>
  </si>
  <si>
    <t>Bytové hospodářství</t>
  </si>
  <si>
    <t>Veřejné osvětlení</t>
  </si>
  <si>
    <t>Pohřebnictví</t>
  </si>
  <si>
    <t xml:space="preserve">Úz.plánování </t>
  </si>
  <si>
    <t>Územní rozvoj</t>
  </si>
  <si>
    <t>Provoz technických služeb</t>
  </si>
  <si>
    <t>Svoz komunálního odpadu</t>
  </si>
  <si>
    <t>Svoz ostatních odpadů</t>
  </si>
  <si>
    <t>Péče o zeleň</t>
  </si>
  <si>
    <t>Sociální dávky</t>
  </si>
  <si>
    <t>Pečovatelská služba -DPS</t>
  </si>
  <si>
    <t>Pomoc starým občanům</t>
  </si>
  <si>
    <t>Ost.soc.péče a pomoc ost.skupinám obyv.</t>
  </si>
  <si>
    <t>Civilní přípr.na kriz.stavy</t>
  </si>
  <si>
    <t>Městská policie</t>
  </si>
  <si>
    <t>Požární ochrana</t>
  </si>
  <si>
    <r>
      <t>Zastupitelé</t>
    </r>
    <r>
      <rPr>
        <sz val="12"/>
        <color indexed="10"/>
        <rFont val="Arial"/>
        <family val="2"/>
      </rPr>
      <t xml:space="preserve"> </t>
    </r>
  </si>
  <si>
    <t>Místní správa</t>
  </si>
  <si>
    <t>Regionální správa</t>
  </si>
  <si>
    <t>Pojištění funkčně nespecifikované</t>
  </si>
  <si>
    <t>Platba daně DPPO za obce</t>
  </si>
  <si>
    <t xml:space="preserve">Operativní rezerva </t>
  </si>
  <si>
    <t>Investiční rezerva</t>
  </si>
  <si>
    <t>XXX</t>
  </si>
  <si>
    <t>CELKEM VÝDAJE</t>
  </si>
  <si>
    <t>CELKEM PŘÍJMY</t>
  </si>
  <si>
    <t xml:space="preserve">Rozpočtové saldo </t>
  </si>
  <si>
    <t>Splácení úvěrů a půjček</t>
  </si>
  <si>
    <t>Celkem náklady</t>
  </si>
  <si>
    <t>Finanční vypořádání, ost.výdaje</t>
  </si>
  <si>
    <t>z toho běžné</t>
  </si>
  <si>
    <t>z toho investiční</t>
  </si>
  <si>
    <t>Vyvěšeno na úřední desce: 27.2.2006</t>
  </si>
  <si>
    <t>Upr. rozpočet 2005</t>
  </si>
  <si>
    <t>Sňato z úřední desky: 30.3.2006</t>
  </si>
  <si>
    <t>Podpis: ing.P.Kopp v. r.</t>
  </si>
  <si>
    <t>Závěrečný účet 2005</t>
  </si>
  <si>
    <r>
      <t xml:space="preserve">PŘÍJMY </t>
    </r>
    <r>
      <rPr>
        <b/>
        <sz val="9"/>
        <rFont val="Arial CE"/>
        <family val="2"/>
      </rPr>
      <t xml:space="preserve"> </t>
    </r>
  </si>
  <si>
    <t>roku 2005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</si>
</sst>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0,000"/>
    <numFmt numFmtId="167" formatCode="000"/>
    <numFmt numFmtId="168" formatCode="mmmm\ yy"/>
  </numFmts>
  <fonts count="19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4"/>
      <name val="Arial CE"/>
      <family val="2"/>
    </font>
    <font>
      <b/>
      <i/>
      <sz val="8"/>
      <name val="Arial CE"/>
      <family val="2"/>
    </font>
    <font>
      <sz val="12"/>
      <name val="Arial"/>
      <family val="0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 style="thick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2" fillId="2" borderId="18" xfId="0" applyFont="1" applyFill="1" applyBorder="1" applyAlignment="1">
      <alignment/>
    </xf>
    <xf numFmtId="3" fontId="7" fillId="2" borderId="19" xfId="0" applyNumberFormat="1" applyFont="1" applyFill="1" applyBorder="1" applyAlignment="1">
      <alignment horizontal="right"/>
    </xf>
    <xf numFmtId="3" fontId="0" fillId="2" borderId="20" xfId="0" applyNumberFormat="1" applyFill="1" applyBorder="1" applyAlignment="1">
      <alignment/>
    </xf>
    <xf numFmtId="164" fontId="0" fillId="2" borderId="21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8" fillId="0" borderId="11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" fillId="2" borderId="2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3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0" fontId="2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1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3" fontId="11" fillId="0" borderId="26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0" fontId="12" fillId="0" borderId="33" xfId="0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0" fontId="12" fillId="0" borderId="34" xfId="0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12" fillId="0" borderId="34" xfId="0" applyFont="1" applyFill="1" applyBorder="1" applyAlignment="1">
      <alignment/>
    </xf>
    <xf numFmtId="3" fontId="8" fillId="0" borderId="34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5" fillId="0" borderId="35" xfId="0" applyFont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15" fillId="0" borderId="34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0" fontId="15" fillId="0" borderId="36" xfId="0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164" fontId="15" fillId="0" borderId="36" xfId="0" applyNumberFormat="1" applyFont="1" applyFill="1" applyBorder="1" applyAlignment="1">
      <alignment/>
    </xf>
    <xf numFmtId="0" fontId="12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36" xfId="0" applyFont="1" applyBorder="1" applyAlignment="1">
      <alignment/>
    </xf>
    <xf numFmtId="3" fontId="8" fillId="0" borderId="36" xfId="0" applyNumberFormat="1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164" fontId="2" fillId="0" borderId="37" xfId="0" applyNumberFormat="1" applyFont="1" applyFill="1" applyBorder="1" applyAlignment="1">
      <alignment/>
    </xf>
    <xf numFmtId="0" fontId="12" fillId="0" borderId="31" xfId="0" applyFont="1" applyFill="1" applyBorder="1" applyAlignment="1">
      <alignment horizontal="right"/>
    </xf>
    <xf numFmtId="0" fontId="15" fillId="0" borderId="31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1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workbookViewId="0" topLeftCell="A1">
      <selection activeCell="G39" sqref="G39"/>
    </sheetView>
  </sheetViews>
  <sheetFormatPr defaultColWidth="9.00390625" defaultRowHeight="27.75" customHeight="1"/>
  <cols>
    <col min="1" max="1" width="54.875" style="0" bestFit="1" customWidth="1"/>
    <col min="2" max="2" width="19.375" style="52" customWidth="1"/>
    <col min="3" max="3" width="16.125" style="0" bestFit="1" customWidth="1"/>
    <col min="4" max="4" width="11.75390625" style="0" customWidth="1"/>
    <col min="5" max="5" width="10.125" style="0" bestFit="1" customWidth="1"/>
    <col min="6" max="6" width="14.00390625" style="0" bestFit="1" customWidth="1"/>
  </cols>
  <sheetData>
    <row r="1" spans="1:2" ht="27.75" customHeight="1">
      <c r="A1" s="122" t="s">
        <v>98</v>
      </c>
      <c r="B1" s="2"/>
    </row>
    <row r="2" spans="1:2" ht="27.75" customHeight="1" thickBot="1">
      <c r="A2" s="1" t="s">
        <v>99</v>
      </c>
      <c r="B2" s="3"/>
    </row>
    <row r="3" spans="1:4" ht="39" customHeight="1" thickTop="1">
      <c r="A3" s="4" t="s">
        <v>0</v>
      </c>
      <c r="B3" s="121" t="s">
        <v>95</v>
      </c>
      <c r="C3" s="5" t="s">
        <v>1</v>
      </c>
      <c r="D3" s="6" t="s">
        <v>2</v>
      </c>
    </row>
    <row r="4" spans="1:4" ht="27.75" customHeight="1" thickBot="1">
      <c r="A4" s="7" t="s">
        <v>3</v>
      </c>
      <c r="B4" s="8" t="s">
        <v>4</v>
      </c>
      <c r="C4" s="8" t="s">
        <v>4</v>
      </c>
      <c r="D4" s="9" t="s">
        <v>5</v>
      </c>
    </row>
    <row r="5" spans="1:4" ht="27.75" customHeight="1" thickTop="1">
      <c r="A5" s="10" t="s">
        <v>6</v>
      </c>
      <c r="B5" s="11">
        <f>27200000+350000-40000</f>
        <v>27510000</v>
      </c>
      <c r="C5" s="12">
        <v>30471889</v>
      </c>
      <c r="D5" s="13">
        <f aca="true" t="shared" si="0" ref="D5:D11">C5/B5*100</f>
        <v>110.7665903307888</v>
      </c>
    </row>
    <row r="6" spans="1:4" ht="27.75" customHeight="1">
      <c r="A6" s="14" t="s">
        <v>7</v>
      </c>
      <c r="B6" s="15">
        <v>13300000</v>
      </c>
      <c r="C6" s="16">
        <v>14517380</v>
      </c>
      <c r="D6" s="17">
        <f t="shared" si="0"/>
        <v>109.15323308270676</v>
      </c>
    </row>
    <row r="7" spans="1:4" ht="27.75" customHeight="1">
      <c r="A7" s="14" t="s">
        <v>8</v>
      </c>
      <c r="B7" s="15">
        <v>1200000</v>
      </c>
      <c r="C7" s="16">
        <v>1222155</v>
      </c>
      <c r="D7" s="17">
        <f t="shared" si="0"/>
        <v>101.84625</v>
      </c>
    </row>
    <row r="8" spans="1:4" ht="27.75" customHeight="1">
      <c r="A8" s="14" t="s">
        <v>9</v>
      </c>
      <c r="B8" s="15">
        <v>8123360</v>
      </c>
      <c r="C8" s="16">
        <v>8123360</v>
      </c>
      <c r="D8" s="17">
        <f t="shared" si="0"/>
        <v>100</v>
      </c>
    </row>
    <row r="9" spans="1:4" ht="27.75" customHeight="1">
      <c r="A9" s="14" t="s">
        <v>10</v>
      </c>
      <c r="B9" s="15">
        <f>20000000+1500000</f>
        <v>21500000</v>
      </c>
      <c r="C9" s="16">
        <v>23655959.67</v>
      </c>
      <c r="D9" s="17">
        <f t="shared" si="0"/>
        <v>110.02771939534885</v>
      </c>
    </row>
    <row r="10" spans="1:4" ht="27.75" customHeight="1" thickBot="1">
      <c r="A10" s="18" t="s">
        <v>11</v>
      </c>
      <c r="B10" s="19">
        <f>3600000+150000+15000-45000+10000</f>
        <v>3730000</v>
      </c>
      <c r="C10" s="20">
        <f>404+3124027+267770+23429+66425+9150+36420+235000+97755</f>
        <v>3860380</v>
      </c>
      <c r="D10" s="17">
        <f t="shared" si="0"/>
        <v>103.49544235924932</v>
      </c>
    </row>
    <row r="11" spans="1:4" ht="27.75" customHeight="1" thickBot="1" thickTop="1">
      <c r="A11" s="21" t="s">
        <v>12</v>
      </c>
      <c r="B11" s="22">
        <f>SUM(B5:B10)</f>
        <v>75363360</v>
      </c>
      <c r="C11" s="23">
        <f>SUM(C5:C10)</f>
        <v>81851123.67</v>
      </c>
      <c r="D11" s="24">
        <f t="shared" si="0"/>
        <v>108.60864439961276</v>
      </c>
    </row>
    <row r="12" spans="1:4" ht="11.25" customHeight="1" thickTop="1">
      <c r="A12" s="25"/>
      <c r="B12" s="11"/>
      <c r="C12" s="12"/>
      <c r="D12" s="13"/>
    </row>
    <row r="13" spans="1:6" ht="27.75" customHeight="1">
      <c r="A13" s="26" t="s">
        <v>13</v>
      </c>
      <c r="B13" s="15">
        <v>12990500</v>
      </c>
      <c r="C13" s="27">
        <v>13627480</v>
      </c>
      <c r="D13" s="17">
        <f>C13/B13*100</f>
        <v>104.90342942919825</v>
      </c>
      <c r="F13" s="28"/>
    </row>
    <row r="14" spans="1:4" ht="27.75" customHeight="1">
      <c r="A14" s="26" t="s">
        <v>14</v>
      </c>
      <c r="B14" s="15">
        <f>150000+1635000</f>
        <v>1785000</v>
      </c>
      <c r="C14" s="27">
        <v>1927571.8</v>
      </c>
      <c r="D14" s="17">
        <f>C14/B14*100</f>
        <v>107.98721568627452</v>
      </c>
    </row>
    <row r="15" spans="1:4" ht="27.75" customHeight="1">
      <c r="A15" s="14" t="s">
        <v>15</v>
      </c>
      <c r="B15" s="15">
        <v>320580</v>
      </c>
      <c r="C15" s="27">
        <v>330020.02</v>
      </c>
      <c r="D15" s="17">
        <f>C15/B15*100</f>
        <v>102.94466903736976</v>
      </c>
    </row>
    <row r="16" spans="1:4" ht="27.75" customHeight="1" thickBot="1">
      <c r="A16" s="14" t="s">
        <v>16</v>
      </c>
      <c r="B16" s="15">
        <v>8623878</v>
      </c>
      <c r="C16" s="27">
        <v>9569891</v>
      </c>
      <c r="D16" s="17">
        <f>C16/B16*100</f>
        <v>110.96969368073158</v>
      </c>
    </row>
    <row r="17" spans="1:5" ht="27.75" customHeight="1" thickBot="1" thickTop="1">
      <c r="A17" s="21" t="s">
        <v>17</v>
      </c>
      <c r="B17" s="22">
        <f>SUM(B13:B16)</f>
        <v>23719958</v>
      </c>
      <c r="C17" s="29">
        <f>SUM(C13:C16)</f>
        <v>25454962.82</v>
      </c>
      <c r="D17" s="24">
        <f>C17/B17*100</f>
        <v>107.31453580145462</v>
      </c>
      <c r="E17" s="28"/>
    </row>
    <row r="18" spans="1:4" ht="18" customHeight="1" thickTop="1">
      <c r="A18" s="25"/>
      <c r="B18" s="11"/>
      <c r="C18" s="12"/>
      <c r="D18" s="13"/>
    </row>
    <row r="19" spans="1:4" ht="27.75" customHeight="1">
      <c r="A19" s="14" t="s">
        <v>18</v>
      </c>
      <c r="B19" s="15">
        <f>28600000+736000-6000000</f>
        <v>23336000</v>
      </c>
      <c r="C19" s="16">
        <f>17795426+3392338+250000+567000</f>
        <v>22004764</v>
      </c>
      <c r="D19" s="17">
        <f>C19/B19*100</f>
        <v>94.2953548165924</v>
      </c>
    </row>
    <row r="20" spans="1:4" ht="27.75" customHeight="1">
      <c r="A20" s="14" t="s">
        <v>19</v>
      </c>
      <c r="B20" s="15">
        <v>2200000</v>
      </c>
      <c r="C20" s="16">
        <v>2025000</v>
      </c>
      <c r="D20" s="17">
        <f>C20/B20*100</f>
        <v>92.04545454545455</v>
      </c>
    </row>
    <row r="21" spans="1:4" ht="27.75" customHeight="1" thickBot="1">
      <c r="A21" s="30" t="s">
        <v>20</v>
      </c>
      <c r="B21" s="19">
        <v>20000</v>
      </c>
      <c r="C21" s="20">
        <v>44710</v>
      </c>
      <c r="D21" s="17">
        <f>C21/B21*100</f>
        <v>223.55</v>
      </c>
    </row>
    <row r="22" spans="1:4" ht="27.75" customHeight="1" thickBot="1" thickTop="1">
      <c r="A22" s="21" t="s">
        <v>21</v>
      </c>
      <c r="B22" s="22">
        <f>SUM(B19:B21)</f>
        <v>25556000</v>
      </c>
      <c r="C22" s="23">
        <f>SUM(C19:C21)</f>
        <v>24074474</v>
      </c>
      <c r="D22" s="24">
        <f>C22/B22*100</f>
        <v>94.20282516825795</v>
      </c>
    </row>
    <row r="23" spans="1:4" ht="12.75" customHeight="1" thickTop="1">
      <c r="A23" s="25"/>
      <c r="B23" s="11"/>
      <c r="C23" s="12"/>
      <c r="D23" s="13"/>
    </row>
    <row r="24" spans="1:6" ht="27.75" customHeight="1">
      <c r="A24" s="31" t="s">
        <v>22</v>
      </c>
      <c r="B24" s="15">
        <f>39795800+25400000+1788000</f>
        <v>66983800</v>
      </c>
      <c r="C24" s="16">
        <f>39795800+25400000+1788000</f>
        <v>66983800</v>
      </c>
      <c r="D24" s="17">
        <f aca="true" t="shared" si="1" ref="D24:D29">C24/B24*100</f>
        <v>100</v>
      </c>
      <c r="E24" s="32"/>
      <c r="F24" s="33"/>
    </row>
    <row r="25" spans="1:6" ht="27.75" customHeight="1">
      <c r="A25" s="34" t="s">
        <v>23</v>
      </c>
      <c r="B25" s="15">
        <v>230000</v>
      </c>
      <c r="C25" s="16">
        <v>233134.54</v>
      </c>
      <c r="D25" s="17">
        <f t="shared" si="1"/>
        <v>101.36284347826088</v>
      </c>
      <c r="E25" s="32"/>
      <c r="F25" s="33"/>
    </row>
    <row r="26" spans="1:6" ht="27.75" customHeight="1">
      <c r="A26" s="34" t="s">
        <v>24</v>
      </c>
      <c r="B26" s="15">
        <v>150000</v>
      </c>
      <c r="C26" s="16">
        <v>150000</v>
      </c>
      <c r="D26" s="17">
        <f t="shared" si="1"/>
        <v>100</v>
      </c>
      <c r="E26" s="32"/>
      <c r="F26" s="33"/>
    </row>
    <row r="27" spans="1:6" ht="27.75" customHeight="1">
      <c r="A27" s="34" t="s">
        <v>25</v>
      </c>
      <c r="B27" s="15">
        <f>130000+32800+35750+103100+1041794</f>
        <v>1343444</v>
      </c>
      <c r="C27" s="16">
        <f>146836+32800+35750+103100+1041794</f>
        <v>1360280</v>
      </c>
      <c r="D27" s="17">
        <f t="shared" si="1"/>
        <v>101.25319700709521</v>
      </c>
      <c r="E27" s="32"/>
      <c r="F27" s="33"/>
    </row>
    <row r="28" spans="1:6" ht="27.75" customHeight="1" thickBot="1">
      <c r="A28" s="35" t="s">
        <v>26</v>
      </c>
      <c r="B28" s="15">
        <f>5100000+962000+7324000+15000000</f>
        <v>28386000</v>
      </c>
      <c r="C28" s="16">
        <f>3619258+954053+7324000+15000000</f>
        <v>26897311</v>
      </c>
      <c r="D28" s="17">
        <f t="shared" si="1"/>
        <v>94.75555203269217</v>
      </c>
      <c r="E28" s="36"/>
      <c r="F28" s="37"/>
    </row>
    <row r="29" spans="1:6" ht="27.75" customHeight="1" thickBot="1" thickTop="1">
      <c r="A29" s="21" t="s">
        <v>27</v>
      </c>
      <c r="B29" s="22">
        <f>SUM(B24:B28)</f>
        <v>97093244</v>
      </c>
      <c r="C29" s="23">
        <f>SUM(C24:C28)</f>
        <v>95624525.54</v>
      </c>
      <c r="D29" s="24">
        <f t="shared" si="1"/>
        <v>98.4873113725606</v>
      </c>
      <c r="E29" s="32"/>
      <c r="F29" s="33"/>
    </row>
    <row r="30" spans="1:6" ht="12.75" customHeight="1" thickBot="1" thickTop="1">
      <c r="A30" s="38"/>
      <c r="B30" s="15"/>
      <c r="C30" s="16"/>
      <c r="D30" s="17"/>
      <c r="F30" s="28"/>
    </row>
    <row r="31" spans="1:4" ht="27.75" customHeight="1" thickBot="1" thickTop="1">
      <c r="A31" s="21" t="s">
        <v>28</v>
      </c>
      <c r="B31" s="39">
        <f>B11+B17+B22+B29</f>
        <v>221732562</v>
      </c>
      <c r="C31" s="39">
        <f>C11+C17+C22+C29</f>
        <v>227005086.03000003</v>
      </c>
      <c r="D31" s="119">
        <f>C31/B31*100</f>
        <v>102.37787539297003</v>
      </c>
    </row>
    <row r="32" spans="1:4" ht="27.75" customHeight="1" thickBot="1" thickTop="1">
      <c r="A32" s="36"/>
      <c r="B32" s="40"/>
      <c r="C32" s="41"/>
      <c r="D32" s="42"/>
    </row>
    <row r="33" spans="1:4" ht="27.75" customHeight="1" thickBot="1" thickTop="1">
      <c r="A33" s="43" t="s">
        <v>29</v>
      </c>
      <c r="B33" s="44">
        <v>24020000</v>
      </c>
      <c r="C33" s="45">
        <v>24020587.8</v>
      </c>
      <c r="D33" s="42">
        <f>C33/B33*100</f>
        <v>100.00244712739384</v>
      </c>
    </row>
    <row r="34" spans="1:4" ht="27.75" customHeight="1" thickBot="1" thickTop="1">
      <c r="A34" s="46" t="s">
        <v>30</v>
      </c>
      <c r="B34" s="47">
        <f>15400000+3900000</f>
        <v>19300000</v>
      </c>
      <c r="C34" s="45">
        <v>7274025.71</v>
      </c>
      <c r="D34" s="42">
        <f>C34/B34*100</f>
        <v>37.68925238341969</v>
      </c>
    </row>
    <row r="35" spans="1:4" ht="27.75" customHeight="1" thickBot="1" thickTop="1">
      <c r="A35" s="48" t="s">
        <v>31</v>
      </c>
      <c r="B35" s="49">
        <f>SUM(B31:B34)</f>
        <v>265052562</v>
      </c>
      <c r="C35" s="45">
        <f>C31+C33+C34</f>
        <v>258299699.54000005</v>
      </c>
      <c r="D35" s="42">
        <f>C35/B35*100</f>
        <v>97.45225535303449</v>
      </c>
    </row>
    <row r="36" spans="1:3" ht="27.75" customHeight="1" thickTop="1">
      <c r="A36" s="120" t="s">
        <v>94</v>
      </c>
      <c r="B36" s="50"/>
      <c r="C36" s="51"/>
    </row>
    <row r="37" spans="1:3" ht="27.75" customHeight="1">
      <c r="A37" s="120" t="s">
        <v>96</v>
      </c>
      <c r="B37" s="50"/>
      <c r="C37" s="51"/>
    </row>
    <row r="38" ht="27.75" customHeight="1">
      <c r="A38" s="120" t="s">
        <v>97</v>
      </c>
    </row>
    <row r="44" ht="27.75" customHeight="1">
      <c r="B44" s="53"/>
    </row>
  </sheetData>
  <printOptions/>
  <pageMargins left="0.74" right="0.26" top="0.4" bottom="0.44" header="0.26" footer="0.21"/>
  <pageSetup horizontalDpi="1200" verticalDpi="1200" orientation="portrait" paperSize="9" scale="78" r:id="rId1"/>
  <headerFooter alignWithMargins="0">
    <oddFooter>&amp;LMěsto Černošice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tabSelected="1" view="pageBreakPreview" zoomScale="60" workbookViewId="0" topLeftCell="A1">
      <selection activeCell="I7" sqref="I7"/>
    </sheetView>
  </sheetViews>
  <sheetFormatPr defaultColWidth="9.00390625" defaultRowHeight="12.75"/>
  <cols>
    <col min="1" max="1" width="8.875" style="0" customWidth="1"/>
    <col min="2" max="2" width="50.375" style="0" bestFit="1" customWidth="1"/>
    <col min="3" max="3" width="20.875" style="54" bestFit="1" customWidth="1"/>
    <col min="4" max="4" width="16.125" style="54" bestFit="1" customWidth="1"/>
    <col min="5" max="5" width="12.25390625" style="54" bestFit="1" customWidth="1"/>
    <col min="6" max="6" width="11.125" style="0" bestFit="1" customWidth="1"/>
    <col min="7" max="8" width="10.125" style="0" bestFit="1" customWidth="1"/>
  </cols>
  <sheetData>
    <row r="1" ht="26.25">
      <c r="A1" s="122" t="s">
        <v>98</v>
      </c>
    </row>
    <row r="2" ht="18">
      <c r="C2" s="55"/>
    </row>
    <row r="3" spans="1:2" ht="23.25" customHeight="1">
      <c r="A3" s="3" t="s">
        <v>100</v>
      </c>
      <c r="B3" s="3"/>
    </row>
    <row r="4" ht="15.75" thickBot="1"/>
    <row r="5" spans="1:5" ht="36" customHeight="1" thickTop="1">
      <c r="A5" s="56"/>
      <c r="B5" s="57"/>
      <c r="C5" s="121" t="s">
        <v>95</v>
      </c>
      <c r="D5" s="58" t="s">
        <v>32</v>
      </c>
      <c r="E5" s="58" t="s">
        <v>33</v>
      </c>
    </row>
    <row r="6" spans="1:5" ht="24.75" customHeight="1">
      <c r="A6" s="59"/>
      <c r="B6" s="60"/>
      <c r="C6" s="61">
        <v>2005</v>
      </c>
      <c r="D6" s="61">
        <v>2005</v>
      </c>
      <c r="E6" s="61">
        <v>2005</v>
      </c>
    </row>
    <row r="7" spans="1:5" ht="21" customHeight="1" thickBot="1">
      <c r="A7" s="62"/>
      <c r="B7" s="62"/>
      <c r="C7" s="63" t="s">
        <v>4</v>
      </c>
      <c r="D7" s="63" t="s">
        <v>4</v>
      </c>
      <c r="E7" s="63" t="s">
        <v>4</v>
      </c>
    </row>
    <row r="8" spans="1:5" ht="21" customHeight="1" thickTop="1">
      <c r="A8" s="64">
        <v>1031</v>
      </c>
      <c r="B8" s="64" t="s">
        <v>34</v>
      </c>
      <c r="C8" s="65">
        <v>103100</v>
      </c>
      <c r="D8" s="65">
        <v>103100</v>
      </c>
      <c r="E8" s="66">
        <f aca="true" t="shared" si="0" ref="E8:E59">D8/C8*100</f>
        <v>100</v>
      </c>
    </row>
    <row r="9" spans="1:5" ht="21" customHeight="1" thickBot="1">
      <c r="A9" s="67">
        <v>1036</v>
      </c>
      <c r="B9" s="67" t="s">
        <v>35</v>
      </c>
      <c r="C9" s="68">
        <v>1041794</v>
      </c>
      <c r="D9" s="68">
        <v>1041794</v>
      </c>
      <c r="E9" s="69">
        <f>D9/C9*100</f>
        <v>100</v>
      </c>
    </row>
    <row r="10" spans="1:7" ht="19.5" customHeight="1">
      <c r="A10" s="70">
        <v>2212</v>
      </c>
      <c r="B10" s="70" t="s">
        <v>36</v>
      </c>
      <c r="C10" s="71">
        <v>4563000</v>
      </c>
      <c r="D10" s="71">
        <f>49194017.17-D11-D12</f>
        <v>4345839.260000004</v>
      </c>
      <c r="E10" s="72">
        <f t="shared" si="0"/>
        <v>95.24083410037267</v>
      </c>
      <c r="F10" s="28"/>
      <c r="G10" s="28"/>
    </row>
    <row r="11" spans="1:7" ht="19.5" customHeight="1">
      <c r="A11" s="73">
        <v>2212</v>
      </c>
      <c r="B11" s="74" t="s">
        <v>37</v>
      </c>
      <c r="C11" s="75">
        <v>43492400</v>
      </c>
      <c r="D11" s="75">
        <f>30435400.94+13590916.36</f>
        <v>44026317.3</v>
      </c>
      <c r="E11" s="76">
        <f t="shared" si="0"/>
        <v>101.22761057104228</v>
      </c>
      <c r="F11" s="28"/>
      <c r="G11" s="28"/>
    </row>
    <row r="12" spans="1:8" ht="19.5" customHeight="1" thickBot="1">
      <c r="A12" s="77">
        <v>2212</v>
      </c>
      <c r="B12" s="77" t="s">
        <v>38</v>
      </c>
      <c r="C12" s="78">
        <v>827000</v>
      </c>
      <c r="D12" s="78">
        <v>821860.61</v>
      </c>
      <c r="E12" s="79">
        <f t="shared" si="0"/>
        <v>99.37855018137847</v>
      </c>
      <c r="F12" s="28"/>
      <c r="G12" s="28"/>
      <c r="H12" s="28"/>
    </row>
    <row r="13" spans="1:7" ht="19.5" customHeight="1">
      <c r="A13" s="70">
        <v>2219</v>
      </c>
      <c r="B13" s="70" t="s">
        <v>39</v>
      </c>
      <c r="C13" s="80">
        <v>154000</v>
      </c>
      <c r="D13" s="80">
        <v>141068.6</v>
      </c>
      <c r="E13" s="81">
        <f t="shared" si="0"/>
        <v>91.60298701298701</v>
      </c>
      <c r="G13" s="28"/>
    </row>
    <row r="14" spans="1:5" ht="19.5" customHeight="1">
      <c r="A14" s="82">
        <v>2221</v>
      </c>
      <c r="B14" s="82" t="s">
        <v>40</v>
      </c>
      <c r="C14" s="83">
        <v>180000</v>
      </c>
      <c r="D14" s="83">
        <v>167145</v>
      </c>
      <c r="E14" s="84">
        <f t="shared" si="0"/>
        <v>92.85833333333333</v>
      </c>
    </row>
    <row r="15" spans="1:5" ht="19.5" customHeight="1" thickBot="1">
      <c r="A15" s="73">
        <v>2229</v>
      </c>
      <c r="B15" s="73" t="s">
        <v>41</v>
      </c>
      <c r="C15" s="85">
        <v>200000</v>
      </c>
      <c r="D15" s="85">
        <v>185593</v>
      </c>
      <c r="E15" s="86">
        <f t="shared" si="0"/>
        <v>92.79650000000001</v>
      </c>
    </row>
    <row r="16" spans="1:7" ht="19.5" customHeight="1">
      <c r="A16" s="87">
        <v>2310</v>
      </c>
      <c r="B16" s="87" t="s">
        <v>42</v>
      </c>
      <c r="C16" s="88">
        <v>5510000</v>
      </c>
      <c r="D16" s="71">
        <f>10303339.17-D17</f>
        <v>5727285.6</v>
      </c>
      <c r="E16" s="89">
        <f t="shared" si="0"/>
        <v>103.94347731397457</v>
      </c>
      <c r="F16" s="28"/>
      <c r="G16" s="28"/>
    </row>
    <row r="17" spans="1:7" ht="19.5" customHeight="1" thickBot="1">
      <c r="A17" s="82">
        <v>2310</v>
      </c>
      <c r="B17" s="82" t="s">
        <v>43</v>
      </c>
      <c r="C17" s="78">
        <f>7887500+1605000+1961000+678000-7781000</f>
        <v>4350500</v>
      </c>
      <c r="D17" s="78">
        <f>3896594.47+679459.1</f>
        <v>4576053.57</v>
      </c>
      <c r="E17" s="79">
        <f t="shared" si="0"/>
        <v>105.18454361567638</v>
      </c>
      <c r="G17" s="28"/>
    </row>
    <row r="18" spans="1:7" ht="19.5" customHeight="1">
      <c r="A18" s="87">
        <v>2321</v>
      </c>
      <c r="B18" s="87" t="s">
        <v>44</v>
      </c>
      <c r="C18" s="88">
        <v>2542000</v>
      </c>
      <c r="D18" s="88">
        <f>24502480.04-D19</f>
        <v>3335975.6400000006</v>
      </c>
      <c r="E18" s="89">
        <f t="shared" si="0"/>
        <v>131.2342895357986</v>
      </c>
      <c r="F18" s="28"/>
      <c r="G18" s="28"/>
    </row>
    <row r="19" spans="1:5" ht="19.5" customHeight="1" thickBot="1">
      <c r="A19" s="77">
        <v>2321</v>
      </c>
      <c r="B19" s="77" t="s">
        <v>45</v>
      </c>
      <c r="C19" s="85">
        <v>20243000</v>
      </c>
      <c r="D19" s="85">
        <f>18489183.39+2677321.01</f>
        <v>21166504.4</v>
      </c>
      <c r="E19" s="86">
        <f t="shared" si="0"/>
        <v>104.56209257521118</v>
      </c>
    </row>
    <row r="20" spans="1:6" ht="19.5" customHeight="1">
      <c r="A20" s="70">
        <v>3111</v>
      </c>
      <c r="B20" s="70" t="s">
        <v>46</v>
      </c>
      <c r="C20" s="80">
        <f>2046000+155000</f>
        <v>2201000</v>
      </c>
      <c r="D20" s="80">
        <f>1981000+165659.13</f>
        <v>2146659.13</v>
      </c>
      <c r="E20" s="81">
        <f t="shared" si="0"/>
        <v>97.5310826896865</v>
      </c>
      <c r="F20" s="28"/>
    </row>
    <row r="21" spans="1:6" ht="19.5" customHeight="1">
      <c r="A21" s="70">
        <v>3111</v>
      </c>
      <c r="B21" s="70" t="s">
        <v>47</v>
      </c>
      <c r="C21" s="80">
        <v>268548</v>
      </c>
      <c r="D21" s="80">
        <v>309602.6</v>
      </c>
      <c r="E21" s="81">
        <f t="shared" si="0"/>
        <v>115.28762083500901</v>
      </c>
      <c r="F21" s="28"/>
    </row>
    <row r="22" spans="1:5" ht="19.5" customHeight="1">
      <c r="A22" s="82">
        <v>3113</v>
      </c>
      <c r="B22" s="82" t="s">
        <v>48</v>
      </c>
      <c r="C22" s="83">
        <f>6480000+75000+1028</f>
        <v>6556028</v>
      </c>
      <c r="D22" s="83">
        <f>6460000+74661+1028</f>
        <v>6535689</v>
      </c>
      <c r="E22" s="81">
        <f t="shared" si="0"/>
        <v>99.68976642564675</v>
      </c>
    </row>
    <row r="23" spans="1:8" ht="19.5" customHeight="1">
      <c r="A23" s="82">
        <v>3113</v>
      </c>
      <c r="B23" s="82" t="s">
        <v>49</v>
      </c>
      <c r="C23" s="90">
        <f>16670000+2850000</f>
        <v>19520000</v>
      </c>
      <c r="D23" s="90">
        <f>22006523.41-D24</f>
        <v>19558833</v>
      </c>
      <c r="E23" s="84">
        <f>D23/C23*100</f>
        <v>100.19893954918034</v>
      </c>
      <c r="G23" s="28"/>
      <c r="H23" s="28"/>
    </row>
    <row r="24" spans="1:5" ht="20.25" customHeight="1">
      <c r="A24" s="82">
        <v>3113</v>
      </c>
      <c r="B24" s="82" t="s">
        <v>50</v>
      </c>
      <c r="C24" s="90">
        <v>2199000</v>
      </c>
      <c r="D24" s="90">
        <v>2447690.41</v>
      </c>
      <c r="E24" s="84">
        <f>D24/C24*100</f>
        <v>111.30925011368804</v>
      </c>
    </row>
    <row r="25" spans="1:8" ht="19.5" customHeight="1">
      <c r="A25" s="82">
        <v>3231</v>
      </c>
      <c r="B25" s="82" t="s">
        <v>51</v>
      </c>
      <c r="C25" s="83">
        <v>150000</v>
      </c>
      <c r="D25" s="83">
        <v>144650.54</v>
      </c>
      <c r="E25" s="84">
        <f t="shared" si="0"/>
        <v>96.43369333333334</v>
      </c>
      <c r="H25" s="28"/>
    </row>
    <row r="26" spans="1:5" ht="19.5" customHeight="1">
      <c r="A26" s="82">
        <v>3113</v>
      </c>
      <c r="B26" s="82" t="s">
        <v>52</v>
      </c>
      <c r="C26" s="83">
        <v>1244074</v>
      </c>
      <c r="D26" s="83">
        <v>1244074</v>
      </c>
      <c r="E26" s="84">
        <f t="shared" si="0"/>
        <v>100</v>
      </c>
    </row>
    <row r="27" spans="1:8" ht="19.5" customHeight="1">
      <c r="A27" s="82">
        <v>3314</v>
      </c>
      <c r="B27" s="82" t="s">
        <v>53</v>
      </c>
      <c r="C27" s="83">
        <v>183000</v>
      </c>
      <c r="D27" s="83">
        <v>161734.62</v>
      </c>
      <c r="E27" s="84">
        <f t="shared" si="0"/>
        <v>88.3795737704918</v>
      </c>
      <c r="H27" s="28"/>
    </row>
    <row r="28" spans="1:5" ht="19.5" customHeight="1">
      <c r="A28" s="82">
        <v>3326</v>
      </c>
      <c r="B28" s="82" t="s">
        <v>54</v>
      </c>
      <c r="C28" s="90">
        <f>695000+300000</f>
        <v>995000</v>
      </c>
      <c r="D28" s="90">
        <v>994049</v>
      </c>
      <c r="E28" s="84">
        <f t="shared" si="0"/>
        <v>99.90442211055276</v>
      </c>
    </row>
    <row r="29" spans="1:5" ht="19.5" customHeight="1">
      <c r="A29" s="82">
        <v>3341</v>
      </c>
      <c r="B29" s="82" t="s">
        <v>55</v>
      </c>
      <c r="C29" s="83">
        <v>26000</v>
      </c>
      <c r="D29" s="83">
        <v>25932.5</v>
      </c>
      <c r="E29" s="84">
        <f t="shared" si="0"/>
        <v>99.74038461538461</v>
      </c>
    </row>
    <row r="30" spans="1:5" ht="19.5" customHeight="1">
      <c r="A30" s="82">
        <v>3349</v>
      </c>
      <c r="B30" s="82" t="s">
        <v>56</v>
      </c>
      <c r="C30" s="83">
        <v>475000</v>
      </c>
      <c r="D30" s="83">
        <v>483326.5</v>
      </c>
      <c r="E30" s="84">
        <f t="shared" si="0"/>
        <v>101.75294736842105</v>
      </c>
    </row>
    <row r="31" spans="1:5" ht="19.5" customHeight="1">
      <c r="A31" s="82">
        <v>3392</v>
      </c>
      <c r="B31" s="82" t="s">
        <v>57</v>
      </c>
      <c r="C31" s="90">
        <v>451000</v>
      </c>
      <c r="D31" s="90">
        <v>462693.81</v>
      </c>
      <c r="E31" s="84">
        <f t="shared" si="0"/>
        <v>102.59286252771618</v>
      </c>
    </row>
    <row r="32" spans="1:6" ht="19.5" customHeight="1">
      <c r="A32" s="82">
        <v>3399</v>
      </c>
      <c r="B32" s="82" t="s">
        <v>58</v>
      </c>
      <c r="C32" s="83">
        <v>351500</v>
      </c>
      <c r="D32" s="83">
        <f>180000+131500</f>
        <v>311500</v>
      </c>
      <c r="E32" s="84">
        <f t="shared" si="0"/>
        <v>88.62019914651493</v>
      </c>
      <c r="F32" s="28"/>
    </row>
    <row r="33" spans="1:7" ht="19.5" customHeight="1">
      <c r="A33" s="82">
        <v>3399</v>
      </c>
      <c r="B33" s="82" t="s">
        <v>59</v>
      </c>
      <c r="C33" s="83">
        <v>305000</v>
      </c>
      <c r="D33" s="83">
        <f>629836.7-D32</f>
        <v>318336.69999999995</v>
      </c>
      <c r="E33" s="84">
        <f t="shared" si="0"/>
        <v>104.37268852459015</v>
      </c>
      <c r="G33" s="28"/>
    </row>
    <row r="34" spans="1:5" ht="19.5" customHeight="1">
      <c r="A34" s="82">
        <v>3412</v>
      </c>
      <c r="B34" s="82" t="s">
        <v>60</v>
      </c>
      <c r="C34" s="90">
        <v>1671000</v>
      </c>
      <c r="D34" s="90">
        <v>801059.9</v>
      </c>
      <c r="E34" s="84">
        <f t="shared" si="0"/>
        <v>47.938952722920405</v>
      </c>
    </row>
    <row r="35" spans="1:5" ht="19.5" customHeight="1">
      <c r="A35" s="82">
        <v>3421</v>
      </c>
      <c r="B35" s="82" t="s">
        <v>61</v>
      </c>
      <c r="C35" s="83">
        <v>730000</v>
      </c>
      <c r="D35" s="83">
        <v>730000</v>
      </c>
      <c r="E35" s="84">
        <f t="shared" si="0"/>
        <v>100</v>
      </c>
    </row>
    <row r="36" spans="1:5" ht="19.5" customHeight="1">
      <c r="A36" s="82">
        <v>3612</v>
      </c>
      <c r="B36" s="82" t="s">
        <v>62</v>
      </c>
      <c r="C36" s="83">
        <v>1000000</v>
      </c>
      <c r="D36" s="83">
        <v>1053564.11</v>
      </c>
      <c r="E36" s="84">
        <f t="shared" si="0"/>
        <v>105.35641100000002</v>
      </c>
    </row>
    <row r="37" spans="1:5" ht="19.5" customHeight="1">
      <c r="A37" s="82">
        <v>3631</v>
      </c>
      <c r="B37" s="82" t="s">
        <v>63</v>
      </c>
      <c r="C37" s="83">
        <v>1700000</v>
      </c>
      <c r="D37" s="83">
        <v>1928536</v>
      </c>
      <c r="E37" s="84">
        <f t="shared" si="0"/>
        <v>113.44329411764707</v>
      </c>
    </row>
    <row r="38" spans="1:5" ht="19.5" customHeight="1">
      <c r="A38" s="82">
        <v>3632</v>
      </c>
      <c r="B38" s="82" t="s">
        <v>64</v>
      </c>
      <c r="C38" s="83">
        <v>30000</v>
      </c>
      <c r="D38" s="83">
        <v>20203</v>
      </c>
      <c r="E38" s="84">
        <f t="shared" si="0"/>
        <v>67.34333333333333</v>
      </c>
    </row>
    <row r="39" spans="1:5" ht="19.5" customHeight="1">
      <c r="A39" s="82">
        <v>3635</v>
      </c>
      <c r="B39" s="82" t="s">
        <v>65</v>
      </c>
      <c r="C39" s="83">
        <v>300000</v>
      </c>
      <c r="D39" s="83">
        <v>250000</v>
      </c>
      <c r="E39" s="84">
        <f t="shared" si="0"/>
        <v>83.33333333333334</v>
      </c>
    </row>
    <row r="40" spans="1:5" ht="19.5" customHeight="1">
      <c r="A40" s="82">
        <v>3636</v>
      </c>
      <c r="B40" s="82" t="s">
        <v>66</v>
      </c>
      <c r="C40" s="90">
        <v>988750</v>
      </c>
      <c r="D40" s="90">
        <v>952100.6</v>
      </c>
      <c r="E40" s="84">
        <f t="shared" si="0"/>
        <v>96.2933603034134</v>
      </c>
    </row>
    <row r="41" spans="1:5" ht="19.5" customHeight="1">
      <c r="A41" s="82">
        <v>3639</v>
      </c>
      <c r="B41" s="82" t="s">
        <v>67</v>
      </c>
      <c r="C41" s="90">
        <v>7050000</v>
      </c>
      <c r="D41" s="90">
        <v>6135295.6</v>
      </c>
      <c r="E41" s="84">
        <f t="shared" si="0"/>
        <v>87.02546950354609</v>
      </c>
    </row>
    <row r="42" spans="1:5" ht="19.5" customHeight="1">
      <c r="A42" s="82">
        <v>3722</v>
      </c>
      <c r="B42" s="82" t="s">
        <v>68</v>
      </c>
      <c r="C42" s="90">
        <v>3650000</v>
      </c>
      <c r="D42" s="90">
        <v>3895547.4</v>
      </c>
      <c r="E42" s="84">
        <f t="shared" si="0"/>
        <v>106.72732602739725</v>
      </c>
    </row>
    <row r="43" spans="1:5" ht="19.5" customHeight="1">
      <c r="A43" s="82">
        <v>3723</v>
      </c>
      <c r="B43" s="82" t="s">
        <v>69</v>
      </c>
      <c r="C43" s="90">
        <v>450000</v>
      </c>
      <c r="D43" s="90">
        <v>427379.3</v>
      </c>
      <c r="E43" s="84">
        <f t="shared" si="0"/>
        <v>94.97317777777778</v>
      </c>
    </row>
    <row r="44" spans="1:5" ht="19.5" customHeight="1">
      <c r="A44" s="82">
        <v>3745</v>
      </c>
      <c r="B44" s="82" t="s">
        <v>70</v>
      </c>
      <c r="C44" s="90">
        <v>1048000</v>
      </c>
      <c r="D44" s="90">
        <v>687916.95</v>
      </c>
      <c r="E44" s="84">
        <f t="shared" si="0"/>
        <v>65.64093034351146</v>
      </c>
    </row>
    <row r="45" spans="1:5" ht="19.5" customHeight="1">
      <c r="A45" s="82">
        <v>4179</v>
      </c>
      <c r="B45" s="82" t="s">
        <v>71</v>
      </c>
      <c r="C45" s="83">
        <v>25400000</v>
      </c>
      <c r="D45" s="90">
        <v>21241913.5</v>
      </c>
      <c r="E45" s="84">
        <f t="shared" si="0"/>
        <v>83.62958070866142</v>
      </c>
    </row>
    <row r="46" spans="1:5" ht="19.5" customHeight="1">
      <c r="A46" s="82">
        <v>4317</v>
      </c>
      <c r="B46" s="82" t="s">
        <v>72</v>
      </c>
      <c r="C46" s="83">
        <v>1322000</v>
      </c>
      <c r="D46" s="83">
        <v>1208423.22</v>
      </c>
      <c r="E46" s="84">
        <f t="shared" si="0"/>
        <v>91.40871558245082</v>
      </c>
    </row>
    <row r="47" spans="1:5" ht="19.5" customHeight="1">
      <c r="A47" s="82">
        <v>4318</v>
      </c>
      <c r="B47" s="82" t="s">
        <v>73</v>
      </c>
      <c r="C47" s="83">
        <v>50000</v>
      </c>
      <c r="D47" s="83">
        <v>32572</v>
      </c>
      <c r="E47" s="84">
        <f t="shared" si="0"/>
        <v>65.144</v>
      </c>
    </row>
    <row r="48" spans="1:5" ht="19.5" customHeight="1">
      <c r="A48" s="82">
        <v>4349</v>
      </c>
      <c r="B48" s="91" t="s">
        <v>74</v>
      </c>
      <c r="C48" s="83">
        <v>210000</v>
      </c>
      <c r="D48" s="83">
        <v>210000</v>
      </c>
      <c r="E48" s="84">
        <f t="shared" si="0"/>
        <v>100</v>
      </c>
    </row>
    <row r="49" spans="1:5" ht="19.5" customHeight="1">
      <c r="A49" s="82">
        <v>5299</v>
      </c>
      <c r="B49" s="82" t="s">
        <v>75</v>
      </c>
      <c r="C49" s="83">
        <f>1050000-900000</f>
        <v>150000</v>
      </c>
      <c r="D49" s="83">
        <v>41311</v>
      </c>
      <c r="E49" s="84">
        <f t="shared" si="0"/>
        <v>27.54066666666667</v>
      </c>
    </row>
    <row r="50" spans="1:5" ht="19.5" customHeight="1">
      <c r="A50" s="82">
        <v>5311</v>
      </c>
      <c r="B50" s="82" t="s">
        <v>76</v>
      </c>
      <c r="C50" s="83">
        <v>3890000</v>
      </c>
      <c r="D50" s="83">
        <v>4065557.97</v>
      </c>
      <c r="E50" s="84">
        <f t="shared" si="0"/>
        <v>104.5130583547558</v>
      </c>
    </row>
    <row r="51" spans="1:5" ht="19.5" customHeight="1">
      <c r="A51" s="73">
        <v>5512</v>
      </c>
      <c r="B51" s="73" t="s">
        <v>77</v>
      </c>
      <c r="C51" s="68">
        <v>1278000</v>
      </c>
      <c r="D51" s="68">
        <v>1214947.65</v>
      </c>
      <c r="E51" s="69">
        <f t="shared" si="0"/>
        <v>95.0663262910798</v>
      </c>
    </row>
    <row r="52" spans="1:5" ht="19.5" customHeight="1">
      <c r="A52" s="82">
        <v>6112</v>
      </c>
      <c r="B52" s="82" t="s">
        <v>78</v>
      </c>
      <c r="C52" s="83">
        <v>1623100</v>
      </c>
      <c r="D52" s="83">
        <v>1640804.69</v>
      </c>
      <c r="E52" s="84">
        <f t="shared" si="0"/>
        <v>101.09079477542973</v>
      </c>
    </row>
    <row r="53" spans="1:5" ht="19.5" customHeight="1">
      <c r="A53" s="82">
        <v>6171</v>
      </c>
      <c r="B53" s="82" t="s">
        <v>79</v>
      </c>
      <c r="C53" s="83">
        <v>13121000</v>
      </c>
      <c r="D53" s="83">
        <v>11687103.19</v>
      </c>
      <c r="E53" s="84">
        <f t="shared" si="0"/>
        <v>89.07174140690496</v>
      </c>
    </row>
    <row r="54" spans="1:5" ht="19.5" customHeight="1">
      <c r="A54" s="82">
        <v>6172</v>
      </c>
      <c r="B54" s="82" t="s">
        <v>80</v>
      </c>
      <c r="C54" s="90">
        <v>65240800</v>
      </c>
      <c r="D54" s="90">
        <v>65272898.58</v>
      </c>
      <c r="E54" s="84">
        <f t="shared" si="0"/>
        <v>100.04920016308813</v>
      </c>
    </row>
    <row r="55" spans="1:5" ht="19.5" customHeight="1">
      <c r="A55" s="73">
        <v>6320</v>
      </c>
      <c r="B55" s="73" t="s">
        <v>81</v>
      </c>
      <c r="C55" s="92">
        <v>275000</v>
      </c>
      <c r="D55" s="83">
        <v>274074</v>
      </c>
      <c r="E55" s="84">
        <f t="shared" si="0"/>
        <v>99.66327272727273</v>
      </c>
    </row>
    <row r="56" spans="1:5" ht="19.5" customHeight="1">
      <c r="A56" s="73">
        <v>6399</v>
      </c>
      <c r="B56" s="73" t="s">
        <v>82</v>
      </c>
      <c r="C56" s="83">
        <v>8123360</v>
      </c>
      <c r="D56" s="83">
        <v>8123360</v>
      </c>
      <c r="E56" s="84">
        <f t="shared" si="0"/>
        <v>100</v>
      </c>
    </row>
    <row r="57" spans="1:6" ht="19.5" customHeight="1">
      <c r="A57" s="82">
        <v>6402</v>
      </c>
      <c r="B57" s="82" t="s">
        <v>91</v>
      </c>
      <c r="C57" s="83">
        <f>1100000+800000+500000+250000+500000</f>
        <v>3150000</v>
      </c>
      <c r="D57" s="83">
        <f>1275153+338600+1470191-862122</f>
        <v>2221822</v>
      </c>
      <c r="E57" s="84">
        <f>D57/C57*100</f>
        <v>70.53403174603174</v>
      </c>
      <c r="F57" s="28"/>
    </row>
    <row r="58" spans="1:5" ht="19.5" customHeight="1">
      <c r="A58" s="82">
        <v>6409</v>
      </c>
      <c r="B58" s="91" t="s">
        <v>83</v>
      </c>
      <c r="C58" s="83">
        <v>1069508</v>
      </c>
      <c r="D58" s="83">
        <v>0</v>
      </c>
      <c r="E58" s="84">
        <f t="shared" si="0"/>
        <v>0</v>
      </c>
    </row>
    <row r="59" spans="1:5" ht="19.5" customHeight="1" thickBot="1">
      <c r="A59" s="70">
        <v>6409</v>
      </c>
      <c r="B59" s="93" t="s">
        <v>84</v>
      </c>
      <c r="C59" s="80">
        <f>504100+1486000+525000+174000-800000+1940000-2850000+84000-608000-455000</f>
        <v>100</v>
      </c>
      <c r="D59" s="80">
        <v>0</v>
      </c>
      <c r="E59" s="81">
        <f t="shared" si="0"/>
        <v>0</v>
      </c>
    </row>
    <row r="60" spans="1:5" ht="19.5" customHeight="1" thickTop="1">
      <c r="A60" s="94" t="s">
        <v>85</v>
      </c>
      <c r="B60" s="95" t="s">
        <v>86</v>
      </c>
      <c r="C60" s="96">
        <f>SUM(C8:C59)</f>
        <v>261652562</v>
      </c>
      <c r="D60" s="96">
        <f>SUM(D8:D59)</f>
        <v>254899699.45</v>
      </c>
      <c r="E60" s="114">
        <f aca="true" t="shared" si="1" ref="E60:E66">D60/C60*100</f>
        <v>97.41914908136845</v>
      </c>
    </row>
    <row r="61" spans="1:5" ht="19.5" customHeight="1">
      <c r="A61" s="115"/>
      <c r="B61" s="116" t="s">
        <v>92</v>
      </c>
      <c r="C61" s="117">
        <v>196934440</v>
      </c>
      <c r="D61" s="117">
        <f>D60-D62</f>
        <v>189523930.31</v>
      </c>
      <c r="E61" s="100">
        <f t="shared" si="1"/>
        <v>96.23706768100084</v>
      </c>
    </row>
    <row r="62" spans="1:5" ht="19.5" customHeight="1">
      <c r="A62" s="115"/>
      <c r="B62" s="116" t="s">
        <v>93</v>
      </c>
      <c r="C62" s="117">
        <v>63718122</v>
      </c>
      <c r="D62" s="117">
        <v>65375769.14</v>
      </c>
      <c r="E62" s="118">
        <f t="shared" si="1"/>
        <v>102.60153169611621</v>
      </c>
    </row>
    <row r="63" spans="1:5" ht="19.5" customHeight="1">
      <c r="A63" s="97"/>
      <c r="B63" s="98" t="s">
        <v>87</v>
      </c>
      <c r="C63" s="99">
        <v>221732562</v>
      </c>
      <c r="D63" s="99">
        <v>227005086</v>
      </c>
      <c r="E63" s="100">
        <f t="shared" si="1"/>
        <v>102.37787537944021</v>
      </c>
    </row>
    <row r="64" spans="1:5" ht="19.5" customHeight="1" thickBot="1">
      <c r="A64" s="101"/>
      <c r="B64" s="102" t="s">
        <v>88</v>
      </c>
      <c r="C64" s="103">
        <f>C63-C60</f>
        <v>-39920000</v>
      </c>
      <c r="D64" s="103">
        <f>D63-D60</f>
        <v>-27894613.449999988</v>
      </c>
      <c r="E64" s="104">
        <f t="shared" si="1"/>
        <v>69.87628619739475</v>
      </c>
    </row>
    <row r="65" spans="1:5" ht="23.25" customHeight="1" thickTop="1">
      <c r="A65" s="105"/>
      <c r="B65" s="106" t="s">
        <v>89</v>
      </c>
      <c r="C65" s="65">
        <f>3000000+400000</f>
        <v>3400000</v>
      </c>
      <c r="D65" s="65">
        <v>3400000</v>
      </c>
      <c r="E65" s="66">
        <f t="shared" si="1"/>
        <v>100</v>
      </c>
    </row>
    <row r="66" spans="1:5" ht="21.75" customHeight="1" thickBot="1">
      <c r="A66" s="101"/>
      <c r="B66" s="107" t="s">
        <v>90</v>
      </c>
      <c r="C66" s="108">
        <f>C60+C65</f>
        <v>265052562</v>
      </c>
      <c r="D66" s="108">
        <f>D60+D65</f>
        <v>258299699.45</v>
      </c>
      <c r="E66" s="109">
        <f t="shared" si="1"/>
        <v>97.45225531907893</v>
      </c>
    </row>
    <row r="67" spans="1:5" ht="15.75" thickTop="1">
      <c r="A67" s="120" t="s">
        <v>94</v>
      </c>
      <c r="B67" s="110"/>
      <c r="C67" s="111"/>
      <c r="D67" s="111"/>
      <c r="E67" s="111"/>
    </row>
    <row r="68" spans="1:5" ht="15">
      <c r="A68" s="120" t="s">
        <v>96</v>
      </c>
      <c r="C68" s="111"/>
      <c r="D68" s="111"/>
      <c r="E68" s="111"/>
    </row>
    <row r="69" spans="1:5" ht="15">
      <c r="A69" s="120" t="s">
        <v>97</v>
      </c>
      <c r="B69" s="110"/>
      <c r="C69" s="111"/>
      <c r="D69" s="111"/>
      <c r="E69" s="111"/>
    </row>
    <row r="70" spans="1:5" ht="15">
      <c r="A70" s="112"/>
      <c r="B70" s="110"/>
      <c r="C70" s="111"/>
      <c r="D70" s="111"/>
      <c r="E70" s="111"/>
    </row>
    <row r="71" spans="1:5" ht="15">
      <c r="A71" s="110"/>
      <c r="B71" s="110"/>
      <c r="C71" s="111"/>
      <c r="D71" s="111"/>
      <c r="E71" s="111"/>
    </row>
    <row r="72" spans="1:5" ht="15">
      <c r="A72" s="110"/>
      <c r="B72" s="110"/>
      <c r="C72" s="111"/>
      <c r="D72" s="111"/>
      <c r="E72" s="111"/>
    </row>
    <row r="73" spans="1:5" ht="15">
      <c r="A73" s="110"/>
      <c r="B73" s="110"/>
      <c r="C73" s="111"/>
      <c r="D73" s="111"/>
      <c r="E73" s="111"/>
    </row>
    <row r="74" spans="1:5" ht="15">
      <c r="A74" s="110"/>
      <c r="B74" s="110"/>
      <c r="C74" s="111"/>
      <c r="D74" s="111"/>
      <c r="E74" s="111"/>
    </row>
    <row r="75" spans="1:5" ht="15">
      <c r="A75" s="110"/>
      <c r="B75" s="110"/>
      <c r="C75" s="111"/>
      <c r="D75" s="111"/>
      <c r="E75" s="111"/>
    </row>
    <row r="76" spans="1:5" ht="15">
      <c r="A76" s="110"/>
      <c r="B76" s="110"/>
      <c r="C76" s="111"/>
      <c r="D76" s="111"/>
      <c r="E76" s="111"/>
    </row>
    <row r="77" spans="1:5" ht="15">
      <c r="A77" s="110"/>
      <c r="B77" s="110"/>
      <c r="C77" s="111"/>
      <c r="D77" s="111"/>
      <c r="E77" s="111"/>
    </row>
    <row r="78" spans="1:5" ht="15">
      <c r="A78" s="110"/>
      <c r="B78" s="110"/>
      <c r="C78" s="111"/>
      <c r="D78" s="111"/>
      <c r="E78" s="111"/>
    </row>
    <row r="79" spans="1:5" ht="15">
      <c r="A79" s="110"/>
      <c r="B79" s="110"/>
      <c r="C79" s="111"/>
      <c r="D79" s="111"/>
      <c r="E79" s="111"/>
    </row>
    <row r="80" spans="1:5" ht="15">
      <c r="A80" s="110"/>
      <c r="B80" s="110"/>
      <c r="C80" s="111"/>
      <c r="D80" s="111"/>
      <c r="E80" s="111"/>
    </row>
    <row r="81" spans="1:5" ht="15">
      <c r="A81" s="110"/>
      <c r="B81" s="110"/>
      <c r="C81" s="111"/>
      <c r="D81" s="111"/>
      <c r="E81" s="111"/>
    </row>
    <row r="82" spans="1:5" ht="15">
      <c r="A82" s="110"/>
      <c r="B82" s="110"/>
      <c r="C82" s="111"/>
      <c r="D82" s="111"/>
      <c r="E82" s="111"/>
    </row>
    <row r="83" spans="1:5" ht="15">
      <c r="A83" s="110"/>
      <c r="B83" s="110"/>
      <c r="C83" s="111"/>
      <c r="D83" s="111"/>
      <c r="E83" s="111"/>
    </row>
    <row r="84" spans="1:5" ht="15">
      <c r="A84" s="110"/>
      <c r="B84" s="110"/>
      <c r="C84" s="111"/>
      <c r="D84" s="111"/>
      <c r="E84" s="111"/>
    </row>
    <row r="85" spans="1:5" ht="15">
      <c r="A85" s="110"/>
      <c r="B85" s="110"/>
      <c r="C85" s="111"/>
      <c r="D85" s="111"/>
      <c r="E85" s="111"/>
    </row>
    <row r="86" spans="1:5" ht="15">
      <c r="A86" s="110"/>
      <c r="B86" s="110"/>
      <c r="C86" s="111"/>
      <c r="D86" s="111"/>
      <c r="E86" s="111"/>
    </row>
    <row r="87" spans="1:5" ht="15">
      <c r="A87" s="110"/>
      <c r="B87" s="110"/>
      <c r="C87" s="111"/>
      <c r="D87" s="111"/>
      <c r="E87" s="111"/>
    </row>
    <row r="88" spans="1:5" ht="15">
      <c r="A88" s="110"/>
      <c r="B88" s="110"/>
      <c r="C88" s="111"/>
      <c r="D88" s="111"/>
      <c r="E88" s="111"/>
    </row>
    <row r="89" spans="1:5" ht="15">
      <c r="A89" s="110"/>
      <c r="B89" s="110"/>
      <c r="C89" s="111"/>
      <c r="D89" s="111"/>
      <c r="E89" s="111"/>
    </row>
    <row r="90" spans="1:5" ht="15">
      <c r="A90" s="110"/>
      <c r="B90" s="110"/>
      <c r="C90" s="111"/>
      <c r="D90" s="111"/>
      <c r="E90" s="111"/>
    </row>
    <row r="91" spans="1:5" ht="15">
      <c r="A91" s="110"/>
      <c r="B91" s="110"/>
      <c r="C91" s="111"/>
      <c r="D91" s="111"/>
      <c r="E91" s="111"/>
    </row>
    <row r="92" spans="1:5" ht="15">
      <c r="A92" s="110"/>
      <c r="B92" s="110"/>
      <c r="C92" s="111"/>
      <c r="D92" s="111"/>
      <c r="E92" s="111"/>
    </row>
    <row r="93" spans="1:5" ht="15">
      <c r="A93" s="113"/>
      <c r="B93" s="110"/>
      <c r="C93" s="111"/>
      <c r="D93" s="111"/>
      <c r="E93" s="111"/>
    </row>
    <row r="94" spans="1:5" ht="15">
      <c r="A94" s="110"/>
      <c r="B94" s="110"/>
      <c r="C94" s="111"/>
      <c r="D94" s="111"/>
      <c r="E94" s="111"/>
    </row>
    <row r="95" spans="3:5" ht="15">
      <c r="C95" s="111"/>
      <c r="D95" s="111"/>
      <c r="E95" s="111"/>
    </row>
    <row r="96" spans="3:5" ht="15">
      <c r="C96" s="111"/>
      <c r="D96" s="111"/>
      <c r="E96" s="111"/>
    </row>
    <row r="97" spans="3:5" ht="15">
      <c r="C97" s="111"/>
      <c r="D97" s="111"/>
      <c r="E97" s="111"/>
    </row>
    <row r="98" spans="3:5" ht="15">
      <c r="C98" s="111"/>
      <c r="D98" s="111"/>
      <c r="E98" s="111"/>
    </row>
    <row r="99" spans="3:5" ht="15">
      <c r="C99" s="111"/>
      <c r="D99" s="111"/>
      <c r="E99" s="111"/>
    </row>
    <row r="100" spans="3:5" ht="15">
      <c r="C100" s="111"/>
      <c r="D100" s="111"/>
      <c r="E100" s="111"/>
    </row>
    <row r="101" spans="3:5" ht="15">
      <c r="C101" s="111"/>
      <c r="D101" s="111"/>
      <c r="E101" s="111"/>
    </row>
    <row r="102" spans="3:5" ht="15">
      <c r="C102" s="111"/>
      <c r="D102" s="111"/>
      <c r="E102" s="111"/>
    </row>
    <row r="103" spans="3:5" ht="15">
      <c r="C103" s="111"/>
      <c r="D103" s="111"/>
      <c r="E103" s="111"/>
    </row>
    <row r="104" spans="3:5" ht="15">
      <c r="C104" s="111"/>
      <c r="D104" s="111"/>
      <c r="E104" s="111"/>
    </row>
    <row r="105" spans="3:5" ht="15">
      <c r="C105" s="111"/>
      <c r="D105" s="111"/>
      <c r="E105" s="111"/>
    </row>
    <row r="106" spans="3:5" ht="15">
      <c r="C106" s="111"/>
      <c r="D106" s="111"/>
      <c r="E106" s="111"/>
    </row>
    <row r="107" spans="3:5" ht="15">
      <c r="C107" s="111"/>
      <c r="D107" s="111"/>
      <c r="E107" s="111"/>
    </row>
    <row r="108" spans="3:5" ht="15">
      <c r="C108" s="111"/>
      <c r="D108" s="111"/>
      <c r="E108" s="111"/>
    </row>
    <row r="109" spans="3:5" ht="15">
      <c r="C109" s="111"/>
      <c r="D109" s="111"/>
      <c r="E109" s="111"/>
    </row>
    <row r="110" spans="3:5" ht="15">
      <c r="C110" s="111"/>
      <c r="D110" s="111"/>
      <c r="E110" s="111"/>
    </row>
    <row r="111" spans="3:5" ht="15">
      <c r="C111" s="111"/>
      <c r="D111" s="111"/>
      <c r="E111" s="111"/>
    </row>
    <row r="112" spans="3:5" ht="15">
      <c r="C112" s="111"/>
      <c r="D112" s="111"/>
      <c r="E112" s="111"/>
    </row>
    <row r="113" spans="3:5" ht="15">
      <c r="C113" s="111"/>
      <c r="D113" s="111"/>
      <c r="E113" s="111"/>
    </row>
    <row r="114" spans="3:5" ht="15">
      <c r="C114" s="111"/>
      <c r="D114" s="111"/>
      <c r="E114" s="111"/>
    </row>
    <row r="115" spans="3:5" ht="15">
      <c r="C115" s="111"/>
      <c r="D115" s="111"/>
      <c r="E115" s="111"/>
    </row>
    <row r="116" spans="3:5" ht="15">
      <c r="C116" s="111"/>
      <c r="D116" s="111"/>
      <c r="E116" s="111"/>
    </row>
    <row r="117" spans="3:5" ht="15">
      <c r="C117" s="111"/>
      <c r="D117" s="111"/>
      <c r="E117" s="111"/>
    </row>
    <row r="118" spans="3:5" ht="15">
      <c r="C118" s="111"/>
      <c r="D118" s="111"/>
      <c r="E118" s="111"/>
    </row>
    <row r="119" spans="3:5" ht="15">
      <c r="C119" s="111"/>
      <c r="D119" s="111"/>
      <c r="E119" s="111"/>
    </row>
    <row r="120" spans="3:5" ht="15">
      <c r="C120" s="111"/>
      <c r="D120" s="111"/>
      <c r="E120" s="111"/>
    </row>
    <row r="121" spans="3:5" ht="15">
      <c r="C121" s="111"/>
      <c r="D121" s="111"/>
      <c r="E121" s="111"/>
    </row>
    <row r="122" spans="3:5" ht="15">
      <c r="C122" s="111"/>
      <c r="D122" s="111"/>
      <c r="E122" s="111"/>
    </row>
    <row r="123" spans="3:5" ht="15">
      <c r="C123" s="111"/>
      <c r="D123" s="111"/>
      <c r="E123" s="111"/>
    </row>
    <row r="124" spans="3:5" ht="15">
      <c r="C124" s="111"/>
      <c r="D124" s="111"/>
      <c r="E124" s="111"/>
    </row>
    <row r="125" spans="3:5" ht="15">
      <c r="C125" s="111"/>
      <c r="D125" s="111"/>
      <c r="E125" s="111"/>
    </row>
    <row r="126" spans="3:5" ht="15">
      <c r="C126" s="111"/>
      <c r="D126" s="111"/>
      <c r="E126" s="111"/>
    </row>
    <row r="127" spans="3:5" ht="15">
      <c r="C127" s="111"/>
      <c r="D127" s="111"/>
      <c r="E127" s="111"/>
    </row>
    <row r="128" spans="3:5" ht="15">
      <c r="C128" s="111"/>
      <c r="D128" s="111"/>
      <c r="E128" s="111"/>
    </row>
    <row r="129" spans="3:5" ht="15">
      <c r="C129" s="111"/>
      <c r="D129" s="111"/>
      <c r="E129" s="111"/>
    </row>
    <row r="130" spans="3:5" ht="15">
      <c r="C130" s="111"/>
      <c r="D130" s="111"/>
      <c r="E130" s="111"/>
    </row>
    <row r="131" spans="3:5" ht="15">
      <c r="C131" s="111"/>
      <c r="D131" s="111"/>
      <c r="E131" s="111"/>
    </row>
    <row r="132" spans="3:5" ht="15">
      <c r="C132" s="111"/>
      <c r="D132" s="111"/>
      <c r="E132" s="111"/>
    </row>
    <row r="133" spans="3:5" ht="15">
      <c r="C133" s="111"/>
      <c r="D133" s="111"/>
      <c r="E133" s="111"/>
    </row>
    <row r="134" spans="3:5" ht="15">
      <c r="C134" s="111"/>
      <c r="D134" s="111"/>
      <c r="E134" s="111"/>
    </row>
    <row r="135" spans="3:5" ht="15">
      <c r="C135" s="111"/>
      <c r="D135" s="111"/>
      <c r="E135" s="111"/>
    </row>
    <row r="136" spans="3:5" ht="15">
      <c r="C136" s="111"/>
      <c r="D136" s="111"/>
      <c r="E136" s="111"/>
    </row>
    <row r="137" spans="3:5" ht="15">
      <c r="C137" s="111"/>
      <c r="D137" s="111"/>
      <c r="E137" s="111"/>
    </row>
    <row r="138" spans="3:5" ht="15">
      <c r="C138" s="111"/>
      <c r="D138" s="111"/>
      <c r="E138" s="111"/>
    </row>
    <row r="139" spans="3:5" ht="15">
      <c r="C139" s="111"/>
      <c r="D139" s="111"/>
      <c r="E139" s="111"/>
    </row>
    <row r="140" spans="3:5" ht="15">
      <c r="C140" s="111"/>
      <c r="D140" s="111"/>
      <c r="E140" s="111"/>
    </row>
    <row r="141" spans="3:5" ht="15">
      <c r="C141" s="111"/>
      <c r="D141" s="111"/>
      <c r="E141" s="111"/>
    </row>
    <row r="142" spans="3:5" ht="15">
      <c r="C142" s="111"/>
      <c r="D142" s="111"/>
      <c r="E142" s="111"/>
    </row>
    <row r="143" spans="3:5" ht="15">
      <c r="C143" s="111"/>
      <c r="D143" s="111"/>
      <c r="E143" s="111"/>
    </row>
    <row r="144" spans="3:5" ht="15">
      <c r="C144" s="111"/>
      <c r="D144" s="111"/>
      <c r="E144" s="111"/>
    </row>
    <row r="145" spans="3:5" ht="15">
      <c r="C145" s="111"/>
      <c r="D145" s="111"/>
      <c r="E145" s="111"/>
    </row>
    <row r="146" spans="3:5" ht="15">
      <c r="C146" s="111"/>
      <c r="D146" s="111"/>
      <c r="E146" s="111"/>
    </row>
    <row r="147" spans="3:5" ht="15">
      <c r="C147" s="111"/>
      <c r="D147" s="111"/>
      <c r="E147" s="111"/>
    </row>
    <row r="148" spans="3:5" ht="15">
      <c r="C148" s="111"/>
      <c r="D148" s="111"/>
      <c r="E148" s="111"/>
    </row>
    <row r="149" spans="3:5" ht="15">
      <c r="C149" s="111"/>
      <c r="D149" s="111"/>
      <c r="E149" s="111"/>
    </row>
    <row r="150" spans="3:5" ht="15">
      <c r="C150" s="111"/>
      <c r="D150" s="111"/>
      <c r="E150" s="111"/>
    </row>
    <row r="151" spans="3:5" ht="15">
      <c r="C151" s="111"/>
      <c r="D151" s="111"/>
      <c r="E151" s="111"/>
    </row>
    <row r="152" spans="3:5" ht="15">
      <c r="C152" s="111"/>
      <c r="D152" s="111"/>
      <c r="E152" s="111"/>
    </row>
    <row r="153" spans="3:5" ht="15">
      <c r="C153" s="111"/>
      <c r="D153" s="111"/>
      <c r="E153" s="111"/>
    </row>
    <row r="154" spans="3:5" ht="15">
      <c r="C154" s="111"/>
      <c r="D154" s="111"/>
      <c r="E154" s="111"/>
    </row>
    <row r="155" spans="3:5" ht="15">
      <c r="C155" s="111"/>
      <c r="D155" s="111"/>
      <c r="E155" s="111"/>
    </row>
    <row r="156" spans="3:5" ht="15">
      <c r="C156" s="111"/>
      <c r="D156" s="111"/>
      <c r="E156" s="111"/>
    </row>
    <row r="157" spans="3:5" ht="15">
      <c r="C157" s="111"/>
      <c r="D157" s="111"/>
      <c r="E157" s="111"/>
    </row>
    <row r="158" spans="3:5" ht="15">
      <c r="C158" s="111"/>
      <c r="D158" s="111"/>
      <c r="E158" s="111"/>
    </row>
    <row r="159" spans="3:5" ht="15">
      <c r="C159" s="111"/>
      <c r="D159" s="111"/>
      <c r="E159" s="111"/>
    </row>
    <row r="160" spans="3:5" ht="15">
      <c r="C160" s="111"/>
      <c r="D160" s="111"/>
      <c r="E160" s="111"/>
    </row>
    <row r="161" spans="3:5" ht="15">
      <c r="C161" s="111"/>
      <c r="D161" s="111"/>
      <c r="E161" s="111"/>
    </row>
    <row r="162" spans="3:5" ht="15">
      <c r="C162" s="111"/>
      <c r="D162" s="111"/>
      <c r="E162" s="111"/>
    </row>
    <row r="163" spans="3:5" ht="15">
      <c r="C163" s="111"/>
      <c r="D163" s="111"/>
      <c r="E163" s="111"/>
    </row>
    <row r="164" spans="3:5" ht="15">
      <c r="C164" s="111"/>
      <c r="D164" s="111"/>
      <c r="E164" s="111"/>
    </row>
    <row r="165" spans="3:5" ht="15">
      <c r="C165" s="111"/>
      <c r="D165" s="111"/>
      <c r="E165" s="111"/>
    </row>
    <row r="166" spans="3:5" ht="15">
      <c r="C166" s="111"/>
      <c r="D166" s="111"/>
      <c r="E166" s="111"/>
    </row>
    <row r="167" spans="3:5" ht="15">
      <c r="C167" s="111"/>
      <c r="D167" s="111"/>
      <c r="E167" s="111"/>
    </row>
    <row r="168" spans="3:5" ht="15">
      <c r="C168" s="111"/>
      <c r="D168" s="111"/>
      <c r="E168" s="111"/>
    </row>
    <row r="169" spans="3:5" ht="15">
      <c r="C169" s="111"/>
      <c r="D169" s="111"/>
      <c r="E169" s="111"/>
    </row>
    <row r="170" spans="3:5" ht="15">
      <c r="C170" s="111"/>
      <c r="D170" s="111"/>
      <c r="E170" s="111"/>
    </row>
    <row r="171" spans="3:5" ht="15">
      <c r="C171" s="111"/>
      <c r="D171" s="111"/>
      <c r="E171" s="111"/>
    </row>
    <row r="172" spans="3:5" ht="15">
      <c r="C172" s="111"/>
      <c r="D172" s="111"/>
      <c r="E172" s="111"/>
    </row>
    <row r="173" spans="3:5" ht="15">
      <c r="C173" s="111"/>
      <c r="D173" s="111"/>
      <c r="E173" s="111"/>
    </row>
    <row r="174" spans="3:5" ht="15">
      <c r="C174" s="111"/>
      <c r="D174" s="111"/>
      <c r="E174" s="111"/>
    </row>
    <row r="175" spans="3:5" ht="15">
      <c r="C175" s="111"/>
      <c r="D175" s="111"/>
      <c r="E175" s="111"/>
    </row>
    <row r="176" spans="3:5" ht="15">
      <c r="C176" s="111"/>
      <c r="D176" s="111"/>
      <c r="E176" s="111"/>
    </row>
    <row r="177" spans="3:5" ht="15">
      <c r="C177" s="111"/>
      <c r="D177" s="111"/>
      <c r="E177" s="111"/>
    </row>
    <row r="178" spans="3:5" ht="15">
      <c r="C178" s="111"/>
      <c r="D178" s="111"/>
      <c r="E178" s="111"/>
    </row>
    <row r="179" spans="3:5" ht="15">
      <c r="C179" s="111"/>
      <c r="D179" s="111"/>
      <c r="E179" s="111"/>
    </row>
    <row r="180" spans="3:5" ht="15">
      <c r="C180" s="111"/>
      <c r="D180" s="111"/>
      <c r="E180" s="111"/>
    </row>
    <row r="181" spans="3:5" ht="15">
      <c r="C181" s="111"/>
      <c r="D181" s="111"/>
      <c r="E181" s="111"/>
    </row>
    <row r="182" spans="3:5" ht="15">
      <c r="C182" s="111"/>
      <c r="D182" s="111"/>
      <c r="E182" s="111"/>
    </row>
    <row r="183" spans="3:5" ht="15">
      <c r="C183" s="111"/>
      <c r="D183" s="111"/>
      <c r="E183" s="111"/>
    </row>
    <row r="184" spans="3:5" ht="15">
      <c r="C184" s="111"/>
      <c r="D184" s="111"/>
      <c r="E184" s="111"/>
    </row>
    <row r="185" spans="3:5" ht="15">
      <c r="C185" s="111"/>
      <c r="D185" s="111"/>
      <c r="E185" s="111"/>
    </row>
    <row r="186" spans="3:5" ht="15">
      <c r="C186" s="111"/>
      <c r="D186" s="111"/>
      <c r="E186" s="111"/>
    </row>
    <row r="187" spans="3:5" ht="15">
      <c r="C187" s="111"/>
      <c r="D187" s="111"/>
      <c r="E187" s="111"/>
    </row>
    <row r="188" spans="3:5" ht="15">
      <c r="C188" s="111"/>
      <c r="D188" s="111"/>
      <c r="E188" s="111"/>
    </row>
    <row r="189" spans="3:5" ht="15">
      <c r="C189" s="111"/>
      <c r="D189" s="111"/>
      <c r="E189" s="111"/>
    </row>
    <row r="190" spans="3:5" ht="15">
      <c r="C190" s="111"/>
      <c r="D190" s="111"/>
      <c r="E190" s="111"/>
    </row>
    <row r="191" spans="3:5" ht="15">
      <c r="C191" s="111"/>
      <c r="D191" s="111"/>
      <c r="E191" s="111"/>
    </row>
    <row r="192" spans="3:5" ht="15">
      <c r="C192" s="111"/>
      <c r="D192" s="111"/>
      <c r="E192" s="111"/>
    </row>
    <row r="193" spans="3:5" ht="15">
      <c r="C193" s="111"/>
      <c r="D193" s="111"/>
      <c r="E193" s="111"/>
    </row>
    <row r="194" spans="3:5" ht="15">
      <c r="C194" s="111"/>
      <c r="D194" s="111"/>
      <c r="E194" s="111"/>
    </row>
    <row r="195" spans="3:5" ht="15">
      <c r="C195" s="111"/>
      <c r="D195" s="111"/>
      <c r="E195" s="111"/>
    </row>
    <row r="196" spans="3:5" ht="15">
      <c r="C196" s="111"/>
      <c r="D196" s="111"/>
      <c r="E196" s="111"/>
    </row>
    <row r="197" spans="3:5" ht="15">
      <c r="C197" s="111"/>
      <c r="D197" s="111"/>
      <c r="E197" s="111"/>
    </row>
    <row r="198" spans="3:5" ht="15">
      <c r="C198" s="111"/>
      <c r="D198" s="111"/>
      <c r="E198" s="111"/>
    </row>
    <row r="199" spans="3:5" ht="15">
      <c r="C199" s="111"/>
      <c r="D199" s="111"/>
      <c r="E199" s="111"/>
    </row>
    <row r="200" spans="3:5" ht="15">
      <c r="C200" s="111"/>
      <c r="D200" s="111"/>
      <c r="E200" s="111"/>
    </row>
    <row r="201" spans="3:5" ht="15">
      <c r="C201" s="111"/>
      <c r="D201" s="111"/>
      <c r="E201" s="111"/>
    </row>
    <row r="202" spans="3:5" ht="15">
      <c r="C202" s="111"/>
      <c r="D202" s="111"/>
      <c r="E202" s="111"/>
    </row>
    <row r="203" spans="3:5" ht="15">
      <c r="C203" s="111"/>
      <c r="D203" s="111"/>
      <c r="E203" s="111"/>
    </row>
    <row r="204" spans="3:5" ht="15">
      <c r="C204" s="111"/>
      <c r="D204" s="111"/>
      <c r="E204" s="111"/>
    </row>
    <row r="205" spans="3:5" ht="15">
      <c r="C205" s="111"/>
      <c r="D205" s="111"/>
      <c r="E205" s="111"/>
    </row>
  </sheetData>
  <printOptions/>
  <pageMargins left="0.42" right="0.32" top="0.44" bottom="0.62" header="0.33" footer="0.17"/>
  <pageSetup horizontalDpi="1200" verticalDpi="1200" orientation="portrait" paperSize="9" scale="85" r:id="rId1"/>
  <headerFooter alignWithMargins="0">
    <oddHeader>&amp;R&amp;P</oddHeader>
    <oddFooter>&amp;LMěsto Černošice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Černošice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dufkova</dc:creator>
  <cp:keywords/>
  <dc:description/>
  <cp:lastModifiedBy>dufkova</cp:lastModifiedBy>
  <cp:lastPrinted>2006-02-24T10:43:48Z</cp:lastPrinted>
  <dcterms:created xsi:type="dcterms:W3CDTF">2006-01-12T11:42:47Z</dcterms:created>
  <dcterms:modified xsi:type="dcterms:W3CDTF">2008-04-25T09:09:27Z</dcterms:modified>
  <cp:category/>
  <cp:version/>
  <cp:contentType/>
  <cp:contentStatus/>
</cp:coreProperties>
</file>