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0_ROZPOČET\ROZPOČET 2026\2026_Schvaleny_rozpocet\"/>
    </mc:Choice>
  </mc:AlternateContent>
  <xr:revisionPtr revIDLastSave="0" documentId="13_ncr:1_{C5E3DDF4-C8AA-43FB-A8F0-9BCF1EA9A845}" xr6:coauthVersionLast="36" xr6:coauthVersionMax="36" xr10:uidLastSave="{00000000-0000-0000-0000-000000000000}"/>
  <bookViews>
    <workbookView xWindow="0" yWindow="0" windowWidth="18105" windowHeight="7425" xr2:uid="{804E7D2E-FE46-4095-9BFB-492BB8E8EEAC}"/>
  </bookViews>
  <sheets>
    <sheet name="Schválený rozpočet 2026" sheetId="7" r:id="rId1"/>
    <sheet name="Celková bilance" sheetId="3" r:id="rId2"/>
    <sheet name="Příjmy" sheetId="1" r:id="rId3"/>
    <sheet name="Výdaje provozní" sheetId="4" r:id="rId4"/>
    <sheet name="Výdaje investiční" sheetId="5" r:id="rId5"/>
    <sheet name="Příspěvky školám 2026 - souhrn" sheetId="8" r:id="rId6"/>
  </sheets>
  <externalReferences>
    <externalReference r:id="rId7"/>
  </externalReferences>
  <definedNames>
    <definedName name="_xlnm._FilterDatabase" localSheetId="2" hidden="1">Příjmy!$A$3:$G$202</definedName>
    <definedName name="_xlnm._FilterDatabase" localSheetId="4" hidden="1">'Výdaje investiční'!$A$3:$G$140</definedName>
    <definedName name="_xlnm._FilterDatabase" localSheetId="3" hidden="1">'Výdaje provozní'!$A$3:$G$915</definedName>
    <definedName name="_xlnm.Print_Area" localSheetId="1">'Celková bilance'!$B$1:$K$35</definedName>
    <definedName name="_xlnm.Print_Area" localSheetId="0">'Schválený rozpočet 2026'!$B$1:$J$15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3" i="4" l="1"/>
  <c r="G279" i="4"/>
  <c r="G278" i="4"/>
  <c r="G276" i="4"/>
  <c r="G209" i="1"/>
  <c r="G31" i="8" l="1"/>
  <c r="E21" i="8"/>
  <c r="G20" i="8"/>
  <c r="E20" i="8"/>
  <c r="G19" i="8"/>
  <c r="G26" i="8" s="1"/>
  <c r="E19" i="8"/>
  <c r="E18" i="8"/>
  <c r="E17" i="8"/>
  <c r="G16" i="8"/>
  <c r="E16" i="8"/>
  <c r="G15" i="8"/>
  <c r="G25" i="8" s="1"/>
  <c r="E14" i="8"/>
  <c r="G13" i="8"/>
  <c r="E13" i="8"/>
  <c r="G12" i="8"/>
  <c r="E12" i="8"/>
  <c r="E11" i="8"/>
  <c r="G10" i="8"/>
  <c r="E10" i="8"/>
  <c r="G9" i="8"/>
  <c r="E9" i="8"/>
  <c r="E8" i="8"/>
  <c r="G7" i="8"/>
  <c r="G30" i="8" s="1"/>
  <c r="E7" i="8"/>
  <c r="G6" i="8"/>
  <c r="E6" i="8"/>
  <c r="G26" i="3"/>
  <c r="E15" i="8" l="1"/>
  <c r="E29" i="8" s="1"/>
  <c r="E24" i="8"/>
  <c r="G29" i="8"/>
  <c r="E26" i="8"/>
  <c r="E31" i="8"/>
  <c r="E30" i="8"/>
  <c r="G24" i="8"/>
  <c r="G27" i="8" s="1"/>
  <c r="E25" i="8" l="1"/>
  <c r="E27" i="8" s="1"/>
  <c r="G7" i="3" l="1"/>
  <c r="G13" i="3"/>
  <c r="G12" i="7"/>
  <c r="G745" i="4" l="1"/>
  <c r="G10" i="7" l="1"/>
  <c r="H10" i="7"/>
  <c r="I10" i="7"/>
  <c r="I8" i="7" s="1"/>
  <c r="J10" i="7"/>
  <c r="G11" i="7"/>
  <c r="G8" i="7" s="1"/>
  <c r="H11" i="7"/>
  <c r="H8" i="7" s="1"/>
  <c r="I11" i="7"/>
  <c r="J11" i="7"/>
  <c r="H12" i="7"/>
  <c r="I12" i="7"/>
  <c r="J12" i="7"/>
  <c r="G9" i="7"/>
  <c r="H9" i="7"/>
  <c r="I9" i="7"/>
  <c r="J9" i="7"/>
  <c r="G7" i="7"/>
  <c r="H7" i="7"/>
  <c r="I7" i="7"/>
  <c r="J7" i="7"/>
  <c r="G6" i="7"/>
  <c r="G5" i="7" s="1"/>
  <c r="H6" i="7"/>
  <c r="H5" i="7" s="1"/>
  <c r="I6" i="7"/>
  <c r="I5" i="7" s="1"/>
  <c r="J6" i="7"/>
  <c r="J5" i="7" s="1"/>
  <c r="F12" i="7"/>
  <c r="F11" i="7"/>
  <c r="F10" i="7"/>
  <c r="F9" i="7"/>
  <c r="F7" i="7"/>
  <c r="F6" i="7"/>
  <c r="J8" i="7"/>
  <c r="F8" i="7"/>
  <c r="H13" i="7" l="1"/>
  <c r="H15" i="7" s="1"/>
  <c r="J13" i="7"/>
  <c r="J15" i="7" s="1"/>
  <c r="I13" i="7"/>
  <c r="I15" i="7" s="1"/>
  <c r="G13" i="7"/>
  <c r="G15" i="7" s="1"/>
  <c r="F5" i="7"/>
  <c r="F13" i="7" s="1"/>
  <c r="F15" i="7" s="1"/>
  <c r="G154" i="4"/>
  <c r="G446" i="4" l="1"/>
  <c r="G631" i="4" l="1"/>
  <c r="G634" i="4" l="1"/>
  <c r="G633" i="4"/>
  <c r="G481" i="4"/>
  <c r="G480" i="4"/>
  <c r="E12" i="7" l="1"/>
  <c r="E11" i="7"/>
  <c r="E9" i="7"/>
  <c r="G134" i="1" l="1"/>
  <c r="G98" i="1"/>
  <c r="G94" i="1"/>
  <c r="G91" i="1"/>
  <c r="G88" i="1"/>
  <c r="G85" i="1"/>
  <c r="G80" i="1"/>
  <c r="G77" i="1"/>
  <c r="G71" i="1"/>
  <c r="G68" i="1"/>
  <c r="G100" i="1" l="1"/>
  <c r="G55" i="1"/>
  <c r="G25" i="1" l="1"/>
  <c r="G27" i="1" s="1"/>
  <c r="G121" i="4" l="1"/>
  <c r="G212" i="1" l="1"/>
  <c r="G196" i="1"/>
  <c r="G200" i="1"/>
  <c r="G187" i="1"/>
  <c r="G183" i="1"/>
  <c r="G190" i="1"/>
  <c r="G174" i="1"/>
  <c r="G171" i="1"/>
  <c r="G177" i="1"/>
  <c r="G161" i="1"/>
  <c r="G157" i="1"/>
  <c r="G165" i="1"/>
  <c r="G147" i="1"/>
  <c r="G144" i="1"/>
  <c r="G141" i="1"/>
  <c r="G151" i="1"/>
  <c r="G127" i="1"/>
  <c r="G122" i="1"/>
  <c r="G118" i="1"/>
  <c r="G115" i="1"/>
  <c r="G111" i="1"/>
  <c r="G107" i="1"/>
  <c r="G104" i="1"/>
  <c r="G131" i="1"/>
  <c r="G49" i="1"/>
  <c r="G38" i="1"/>
  <c r="G41" i="1"/>
  <c r="G32" i="1"/>
  <c r="G34" i="1" s="1"/>
  <c r="G15" i="1"/>
  <c r="G12" i="1"/>
  <c r="G19" i="1"/>
  <c r="G6" i="1"/>
  <c r="G8" i="1" s="1"/>
  <c r="G153" i="1" l="1"/>
  <c r="G137" i="1"/>
  <c r="G43" i="1"/>
  <c r="G202" i="1"/>
  <c r="G57" i="1"/>
  <c r="G192" i="1"/>
  <c r="G21" i="1"/>
  <c r="G179" i="1"/>
  <c r="G167" i="1"/>
  <c r="F26" i="3"/>
  <c r="E26" i="3"/>
  <c r="G18" i="5"/>
  <c r="G20" i="5" s="1"/>
  <c r="D28" i="3"/>
  <c r="D27" i="3"/>
  <c r="I26" i="3"/>
  <c r="H26" i="3"/>
  <c r="J26" i="3"/>
  <c r="G205" i="1" l="1"/>
  <c r="E10" i="7" s="1"/>
  <c r="E8" i="7" s="1"/>
  <c r="J13" i="3"/>
  <c r="H7" i="3"/>
  <c r="H13" i="3"/>
  <c r="D26" i="3"/>
  <c r="D10" i="3"/>
  <c r="D13" i="3"/>
  <c r="D12" i="3"/>
  <c r="G136" i="5" l="1"/>
  <c r="G138" i="5" s="1"/>
  <c r="G130" i="5"/>
  <c r="G132" i="5" s="1"/>
  <c r="G124" i="5"/>
  <c r="G121" i="5"/>
  <c r="G118" i="5"/>
  <c r="G115" i="5"/>
  <c r="G109" i="5"/>
  <c r="G106" i="5"/>
  <c r="G103" i="5"/>
  <c r="G99" i="5"/>
  <c r="G96" i="5"/>
  <c r="G93" i="5"/>
  <c r="G88" i="5"/>
  <c r="G80" i="5"/>
  <c r="G76" i="5"/>
  <c r="G73" i="5"/>
  <c r="G70" i="5"/>
  <c r="G66" i="5"/>
  <c r="G59" i="5"/>
  <c r="G56" i="5"/>
  <c r="G52" i="5"/>
  <c r="G39" i="5"/>
  <c r="G41" i="5" s="1"/>
  <c r="G146" i="5"/>
  <c r="G148" i="5" s="1"/>
  <c r="G12" i="5"/>
  <c r="G14" i="5" s="1"/>
  <c r="G6" i="5"/>
  <c r="G8" i="5" s="1"/>
  <c r="G910" i="4"/>
  <c r="G882" i="4"/>
  <c r="G867" i="4"/>
  <c r="G848" i="4"/>
  <c r="G829" i="4"/>
  <c r="G819" i="4"/>
  <c r="G815" i="4"/>
  <c r="G795" i="4"/>
  <c r="G789" i="4"/>
  <c r="G773" i="4"/>
  <c r="G749" i="4"/>
  <c r="G740" i="4"/>
  <c r="G736" i="4"/>
  <c r="G731" i="4"/>
  <c r="G722" i="4"/>
  <c r="G718" i="4"/>
  <c r="G697" i="4"/>
  <c r="G683" i="4"/>
  <c r="G679" i="4"/>
  <c r="G670" i="4"/>
  <c r="G665" i="4"/>
  <c r="G659" i="4"/>
  <c r="G655" i="4"/>
  <c r="G648" i="4"/>
  <c r="G642" i="4"/>
  <c r="G592" i="4"/>
  <c r="G588" i="4"/>
  <c r="G579" i="4"/>
  <c r="G575" i="4"/>
  <c r="G568" i="4"/>
  <c r="G560" i="4"/>
  <c r="G546" i="4"/>
  <c r="G542" i="4"/>
  <c r="G528" i="4"/>
  <c r="G524" i="4"/>
  <c r="G511" i="4"/>
  <c r="G499" i="4"/>
  <c r="G477" i="4"/>
  <c r="G450" i="4"/>
  <c r="G442" i="4"/>
  <c r="G437" i="4"/>
  <c r="G428" i="4"/>
  <c r="G415" i="4"/>
  <c r="G408" i="4"/>
  <c r="G924" i="4"/>
  <c r="G379" i="4"/>
  <c r="G374" i="4"/>
  <c r="G369" i="4"/>
  <c r="G365" i="4"/>
  <c r="G350" i="4"/>
  <c r="G339" i="4"/>
  <c r="G321" i="4"/>
  <c r="G315" i="4"/>
  <c r="G306" i="4"/>
  <c r="G290" i="4"/>
  <c r="G271" i="4"/>
  <c r="G254" i="4"/>
  <c r="G240" i="4"/>
  <c r="G229" i="4"/>
  <c r="G214" i="4"/>
  <c r="G190" i="4"/>
  <c r="G164" i="4"/>
  <c r="G150" i="4"/>
  <c r="G135" i="4"/>
  <c r="G128" i="4"/>
  <c r="G125" i="4"/>
  <c r="G118" i="4"/>
  <c r="G96" i="4"/>
  <c r="G85" i="4"/>
  <c r="G81" i="4"/>
  <c r="G74" i="4"/>
  <c r="G47" i="4"/>
  <c r="G37" i="4"/>
  <c r="G30" i="4"/>
  <c r="G23" i="4"/>
  <c r="G111" i="5" l="1"/>
  <c r="G126" i="5"/>
  <c r="G381" i="4"/>
  <c r="G869" i="4"/>
  <c r="G273" i="4"/>
  <c r="G292" i="4"/>
  <c r="G410" i="4"/>
  <c r="G912" i="4"/>
  <c r="G853" i="4"/>
  <c r="G775" i="4"/>
  <c r="G884" i="4"/>
  <c r="G130" i="4"/>
  <c r="G231" i="4"/>
  <c r="G751" i="4"/>
  <c r="G166" i="4"/>
  <c r="G256" i="4"/>
  <c r="G831" i="4"/>
  <c r="G141" i="5" l="1"/>
  <c r="G152" i="5" s="1"/>
  <c r="D8" i="3" l="1"/>
  <c r="E7" i="7"/>
  <c r="G25" i="3"/>
  <c r="F25" i="3"/>
  <c r="E25" i="3"/>
  <c r="J25" i="3"/>
  <c r="I25" i="3"/>
  <c r="H25" i="3"/>
  <c r="J17" i="3"/>
  <c r="I17" i="3"/>
  <c r="H17" i="3"/>
  <c r="G17" i="3"/>
  <c r="F17" i="3"/>
  <c r="E17" i="3"/>
  <c r="D17" i="3"/>
  <c r="K16" i="3"/>
  <c r="J9" i="3"/>
  <c r="I9" i="3"/>
  <c r="E9" i="3"/>
  <c r="H9" i="3"/>
  <c r="G9" i="3"/>
  <c r="F9" i="3"/>
  <c r="I6" i="3"/>
  <c r="J6" i="3"/>
  <c r="H6" i="3"/>
  <c r="H31" i="3" s="1"/>
  <c r="G6" i="3"/>
  <c r="G31" i="3" s="1"/>
  <c r="F6" i="3"/>
  <c r="E6" i="3"/>
  <c r="E31" i="3" l="1"/>
  <c r="H14" i="3"/>
  <c r="F31" i="3"/>
  <c r="E14" i="3"/>
  <c r="F32" i="3"/>
  <c r="F34" i="3" s="1"/>
  <c r="F35" i="3" s="1"/>
  <c r="G14" i="3"/>
  <c r="E32" i="3"/>
  <c r="E34" i="3" s="1"/>
  <c r="E35" i="3" s="1"/>
  <c r="K17" i="3"/>
  <c r="I31" i="3"/>
  <c r="J31" i="3"/>
  <c r="F14" i="3"/>
  <c r="D25" i="3"/>
  <c r="K25" i="3" s="1"/>
  <c r="I32" i="3"/>
  <c r="I14" i="3"/>
  <c r="J14" i="3"/>
  <c r="J32" i="3"/>
  <c r="J34" i="3" s="1"/>
  <c r="J35" i="3" s="1"/>
  <c r="G32" i="3"/>
  <c r="G34" i="3" s="1"/>
  <c r="G35" i="3" s="1"/>
  <c r="H32" i="3"/>
  <c r="H34" i="3" s="1"/>
  <c r="H35" i="3" s="1"/>
  <c r="I34" i="3" l="1"/>
  <c r="I35" i="3" s="1"/>
  <c r="G216" i="1" l="1"/>
  <c r="D11" i="3"/>
  <c r="D9" i="3" s="1"/>
  <c r="D32" i="3" l="1"/>
  <c r="K9" i="3"/>
  <c r="K32" i="3" l="1"/>
  <c r="G629" i="4" l="1"/>
  <c r="G650" i="4" l="1"/>
  <c r="G915" i="4" l="1"/>
  <c r="G928" i="4" l="1"/>
  <c r="D7" i="3" s="1"/>
  <c r="D6" i="3" s="1"/>
  <c r="E6" i="7" l="1"/>
  <c r="E5" i="7" s="1"/>
  <c r="E13" i="7" s="1"/>
  <c r="E15" i="7" s="1"/>
  <c r="D31" i="3"/>
  <c r="K6" i="3"/>
  <c r="D14" i="3"/>
  <c r="K31" i="3" l="1"/>
  <c r="D34" i="3"/>
  <c r="D3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Šnoblová</author>
  </authors>
  <commentList>
    <comment ref="C16" authorId="0" shapeId="0" xr:uid="{1B1E1C8E-3440-4318-9601-26C1904C4801}">
      <text>
        <r>
          <rPr>
            <b/>
            <sz val="9"/>
            <color indexed="81"/>
            <rFont val="Tahoma"/>
            <family val="2"/>
            <charset val="238"/>
          </rPr>
          <t>Martina Šnoblová:</t>
        </r>
        <r>
          <rPr>
            <sz val="9"/>
            <color indexed="81"/>
            <rFont val="Tahoma"/>
            <family val="2"/>
            <charset val="238"/>
          </rPr>
          <t xml:space="preserve">
viladům - §3612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Šnoblová</author>
  </authors>
  <commentList>
    <comment ref="G645" authorId="0" shapeId="0" xr:uid="{FCDCB7EE-4358-411A-B67A-3DEB2FA81E2B}">
      <text>
        <r>
          <rPr>
            <b/>
            <sz val="9"/>
            <color indexed="81"/>
            <rFont val="Tahoma"/>
            <charset val="1"/>
          </rPr>
          <t>Martina Šnoblová:</t>
        </r>
        <r>
          <rPr>
            <sz val="9"/>
            <color indexed="81"/>
            <rFont val="Tahoma"/>
            <charset val="1"/>
          </rPr>
          <t xml:space="preserve">
bude aktualizováno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Martina Šnoblová</author>
  </authors>
  <commentList>
    <comment ref="E16" authorId="0" shapeId="0" xr:uid="{CE8505F8-FC59-4279-AEBA-5415556786F8}">
      <text>
        <r>
          <rPr>
            <b/>
            <sz val="9"/>
            <color indexed="81"/>
            <rFont val="Tahoma"/>
            <family val="2"/>
            <charset val="238"/>
          </rPr>
          <t>Martina Šnoblová:</t>
        </r>
        <r>
          <rPr>
            <sz val="9"/>
            <color indexed="81"/>
            <rFont val="Tahoma"/>
            <family val="2"/>
            <charset val="238"/>
          </rPr>
          <t xml:space="preserve">
připočteno zaokrouhlení 0,10 Kč</t>
        </r>
      </text>
    </comment>
  </commentList>
</comments>
</file>

<file path=xl/sharedStrings.xml><?xml version="1.0" encoding="utf-8"?>
<sst xmlns="http://schemas.openxmlformats.org/spreadsheetml/2006/main" count="1940" uniqueCount="730">
  <si>
    <t>ORJ</t>
  </si>
  <si>
    <t>Pol</t>
  </si>
  <si>
    <t>OdPa</t>
  </si>
  <si>
    <t>Název akce</t>
  </si>
  <si>
    <t>Akce</t>
  </si>
  <si>
    <t>Popis položky z finančního profilu</t>
  </si>
  <si>
    <t>Celkem za OdPa</t>
  </si>
  <si>
    <t>Souhrnný dotační vztah - výkon st. správy</t>
  </si>
  <si>
    <t>Příspěvek na výkon státní správy</t>
  </si>
  <si>
    <t>Celkem za ORJ 0000000000</t>
  </si>
  <si>
    <t>Knihovna - příjmy</t>
  </si>
  <si>
    <t>registrační poplatky a knihovnické služby</t>
  </si>
  <si>
    <t>IL - příjmy - inzerce</t>
  </si>
  <si>
    <t>inzerce v IL</t>
  </si>
  <si>
    <t>Kultura - příjmy</t>
  </si>
  <si>
    <t>příjmy z poskytování službe - plakáty</t>
  </si>
  <si>
    <t>prodej zboží - knihy, mapy, turistické známky...</t>
  </si>
  <si>
    <t>Celkem za ORJ 0000000100</t>
  </si>
  <si>
    <t>Pěstounská péče - příjmy</t>
  </si>
  <si>
    <t>Státní příspěvek na výkon pěstounské péče</t>
  </si>
  <si>
    <t>OSPOD - příjmy - dotace</t>
  </si>
  <si>
    <t>OSPOD - dotace</t>
  </si>
  <si>
    <t>Celkem za ORJ 0000000320</t>
  </si>
  <si>
    <t>OŽÚ - příjmy</t>
  </si>
  <si>
    <t>správní poplatky</t>
  </si>
  <si>
    <t>přijaté pokuty</t>
  </si>
  <si>
    <t>náhrady nákladů řízení</t>
  </si>
  <si>
    <t>OŽP - příjmy</t>
  </si>
  <si>
    <t>ekologické pokuty</t>
  </si>
  <si>
    <t>Celkem za ORJ 0000000600</t>
  </si>
  <si>
    <t>SO - příjmy</t>
  </si>
  <si>
    <t>veřejnoprávní smlouvy na výkon přenesené působnosti</t>
  </si>
  <si>
    <t>Celkem za ORJ 0000000700</t>
  </si>
  <si>
    <t>DzP FO ze závislé činnosti</t>
  </si>
  <si>
    <t>DzP FO placená plátci (za zaměstnance)</t>
  </si>
  <si>
    <t>DzP FO ze SVČ (z přiznání)</t>
  </si>
  <si>
    <t>DzP FO placená poplatníky (zejména OSVČ; pouze sdílená část)</t>
  </si>
  <si>
    <t>DzP FO vybíraná srážkou</t>
  </si>
  <si>
    <t>DzP PO</t>
  </si>
  <si>
    <t>DzP právnických osob</t>
  </si>
  <si>
    <t>Daň z příjmů za obec za minulý rok</t>
  </si>
  <si>
    <t>DPH</t>
  </si>
  <si>
    <t>Příjem - poplatek ze psů</t>
  </si>
  <si>
    <t>poplatek ze psů</t>
  </si>
  <si>
    <t>Příjem - poplatek z pobytu</t>
  </si>
  <si>
    <t>poplatek z pobytu</t>
  </si>
  <si>
    <t>Příjem - poplatek za likvidaci komunálního odpadu</t>
  </si>
  <si>
    <t>poplatek za likvidaci komunálního odpadu</t>
  </si>
  <si>
    <t>FO - příjmy</t>
  </si>
  <si>
    <t>správní poplatky (splátkové kalendáře)</t>
  </si>
  <si>
    <t>Daň z hazardních her - neinternetové hry</t>
  </si>
  <si>
    <t>daň z hazardních her</t>
  </si>
  <si>
    <t>daň z technických her</t>
  </si>
  <si>
    <t>Daň z nemovitostí</t>
  </si>
  <si>
    <t>Volby do zastupitelstev obcí a krajů - příjmy</t>
  </si>
  <si>
    <t>dotace na obecní volby</t>
  </si>
  <si>
    <t>MŠ Barevný ostrov - příjmy</t>
  </si>
  <si>
    <t>odvod z fondu investic</t>
  </si>
  <si>
    <t>MŠ Karlická - příjmy</t>
  </si>
  <si>
    <t>MŠ Husova - příjmy</t>
  </si>
  <si>
    <t>ZŠ - příjmy</t>
  </si>
  <si>
    <t>ZUŠ - příjmy</t>
  </si>
  <si>
    <t>náhrady ákladů řízení</t>
  </si>
  <si>
    <t>Příjmy a výdaje z fin. operací - příjmy</t>
  </si>
  <si>
    <t>úroky z běžných a vkladových účtů</t>
  </si>
  <si>
    <t>obdoba úroků - termínovaný vklad u ČNB</t>
  </si>
  <si>
    <t>Celkem za ORJ 0000000900</t>
  </si>
  <si>
    <t>OISM - příjmy</t>
  </si>
  <si>
    <t>poplatek za užívání veřejného prostranství</t>
  </si>
  <si>
    <t>Voda - příjmy</t>
  </si>
  <si>
    <t>Příjmy z poskytování služeb - vodné + stočné</t>
  </si>
  <si>
    <t>ČOV - příjmy</t>
  </si>
  <si>
    <t>příjmy z poskytování služeb - fekální vozy</t>
  </si>
  <si>
    <t>plánovací smlouvy (příspěvky na infrastrukturu)</t>
  </si>
  <si>
    <t>Hala Věry Čáslavské - příjmy i výdaje</t>
  </si>
  <si>
    <t>hala - příjmy z pronájmu</t>
  </si>
  <si>
    <t>Atletický ovál a venkovní sportoviště u ZŠ Mokrops</t>
  </si>
  <si>
    <t>příjmy z pronájmu</t>
  </si>
  <si>
    <t>Kulturní sál Vráž - příjmy i výdaje</t>
  </si>
  <si>
    <t>pronájem sálů</t>
  </si>
  <si>
    <t>Byty - příjmy</t>
  </si>
  <si>
    <t>služby související s nájmem</t>
  </si>
  <si>
    <t>Nebyty - příjmy</t>
  </si>
  <si>
    <t>služby spojené s nájmem</t>
  </si>
  <si>
    <t>příjmy z pronájmu pozemků</t>
  </si>
  <si>
    <t>příjmy z pronájmu ost. nemovitostí</t>
  </si>
  <si>
    <t>Územní rozvoj - příjmy</t>
  </si>
  <si>
    <t>příjmy z věcných břemen</t>
  </si>
  <si>
    <t>příjmy z prodeje pozemků</t>
  </si>
  <si>
    <t>Celkem za ORJ 0000001100</t>
  </si>
  <si>
    <t>Pohřebnictví - příjmy</t>
  </si>
  <si>
    <t>příjmy z poskytování služeb (pronájmy hrobových míst)</t>
  </si>
  <si>
    <t>OTS - příjmy</t>
  </si>
  <si>
    <t>příjmy z poskytování služeb</t>
  </si>
  <si>
    <t>Odpady (kontejnery SKO a BIO) - příjmy</t>
  </si>
  <si>
    <t>příjmy z poskytování služeb (kontejnery SKO a bio)</t>
  </si>
  <si>
    <t>Využívání odpadů - příjmy</t>
  </si>
  <si>
    <t>podnikatelé odpady</t>
  </si>
  <si>
    <t>přijaté nekapitálové příspěvky a náhrady - EKOKOM, Asekol, Elektrowin, Trafin</t>
  </si>
  <si>
    <t>Celkem za ORJ 0000001200</t>
  </si>
  <si>
    <t>Pečovatelská služba - dotace</t>
  </si>
  <si>
    <t>pečovatelská služba - dotace</t>
  </si>
  <si>
    <t>DPS - příjmy</t>
  </si>
  <si>
    <t>služby spojené s pronájmem</t>
  </si>
  <si>
    <t>Pečovatelská služba - příjmy</t>
  </si>
  <si>
    <t>příjmy z prodeje zboží - obědy</t>
  </si>
  <si>
    <t>Celkem za ORJ 0000001400</t>
  </si>
  <si>
    <t>OSÚ - příjmy</t>
  </si>
  <si>
    <t>Celkem za ORJ 0000001500</t>
  </si>
  <si>
    <t>OP - příjmy</t>
  </si>
  <si>
    <t>veřejnoprávní smlouvy - výkon přenesené působnosti</t>
  </si>
  <si>
    <t>pokuty za dopravní přestupky</t>
  </si>
  <si>
    <t>pokuty za dopravní přestupky - úsekové měření, vysokorychlostní vážení</t>
  </si>
  <si>
    <t>Celkem za ORJ 0000001600</t>
  </si>
  <si>
    <t>MP - příjmy</t>
  </si>
  <si>
    <t>veřejnoprávní smlouvy - výkon MP</t>
  </si>
  <si>
    <t>pokuty</t>
  </si>
  <si>
    <t>Celkem za ORJ 0000002000</t>
  </si>
  <si>
    <t>Celkem</t>
  </si>
  <si>
    <t>MP - provozní výdaje</t>
  </si>
  <si>
    <t>pohoštění</t>
  </si>
  <si>
    <t>cestovné</t>
  </si>
  <si>
    <t>opravy a udržování</t>
  </si>
  <si>
    <t>změna poskytovatele služeb MDKS (dodavatele a správce, výměna kamer, program. vybavení atd.)</t>
  </si>
  <si>
    <t>ostatní služby - atesty radarů, lék. prohlídky, očkování, průkazy</t>
  </si>
  <si>
    <t>datové služby (SW MP Manager)</t>
  </si>
  <si>
    <t>školení - vč. prolongací</t>
  </si>
  <si>
    <t>telekomunikace</t>
  </si>
  <si>
    <t>poštovné</t>
  </si>
  <si>
    <t>PHM</t>
  </si>
  <si>
    <t>elektrická energie (včetně kamer)</t>
  </si>
  <si>
    <t>materiál</t>
  </si>
  <si>
    <t>DDHM</t>
  </si>
  <si>
    <t>knihy, tisk</t>
  </si>
  <si>
    <t>prádlo, oděv, obuv (výstroj)</t>
  </si>
  <si>
    <t>ochranné pomůcky</t>
  </si>
  <si>
    <t>potraviny</t>
  </si>
  <si>
    <t>zdravotní pojištění</t>
  </si>
  <si>
    <t>sociální pojištění</t>
  </si>
  <si>
    <t>platy (13 úvazků)</t>
  </si>
  <si>
    <t>Celkem za ORJ 0000001700</t>
  </si>
  <si>
    <t>občerstvení</t>
  </si>
  <si>
    <t>Právní odbor - provozní výdaje</t>
  </si>
  <si>
    <t>ostatní služby - vyvlastňování</t>
  </si>
  <si>
    <t>školení</t>
  </si>
  <si>
    <t>konzultační a právní služby</t>
  </si>
  <si>
    <t>platy (6 úvazků)</t>
  </si>
  <si>
    <t>OP - provozní výdaje</t>
  </si>
  <si>
    <t>odborné posudky</t>
  </si>
  <si>
    <t>materiál (pokutové bloky)</t>
  </si>
  <si>
    <t>OON - dohody</t>
  </si>
  <si>
    <t>platy (26 úvazků)</t>
  </si>
  <si>
    <t>Povodňový plán ORP Černošice - aktualizace a digitalizace</t>
  </si>
  <si>
    <t>Povodňový plán ORP Černošice - aktualizace a digit</t>
  </si>
  <si>
    <t>ekologická rezerva</t>
  </si>
  <si>
    <t>OSÚ - provozní výdaje</t>
  </si>
  <si>
    <t>oděv, obuv - pro odd. vodního hospodářství</t>
  </si>
  <si>
    <t>ochranné pomůcky - odd. vodního hospodářství</t>
  </si>
  <si>
    <t>platy (33 úvazků)</t>
  </si>
  <si>
    <t>granty sociální</t>
  </si>
  <si>
    <t>Péče o seniory - provozní výdaje</t>
  </si>
  <si>
    <t>věcné dary</t>
  </si>
  <si>
    <t>pohoštění na akce pro seniory</t>
  </si>
  <si>
    <t>provoz tísňových tlačítek</t>
  </si>
  <si>
    <t>aktivity pro seniory</t>
  </si>
  <si>
    <t>tísňová tlačítka pro seniory</t>
  </si>
  <si>
    <t>honoráře</t>
  </si>
  <si>
    <t>Fond krizové pomoci</t>
  </si>
  <si>
    <t>dálniční známky</t>
  </si>
  <si>
    <t>Pečovatelská služba - provozní výdaje</t>
  </si>
  <si>
    <t>ostatní služby - výlety pro klienty</t>
  </si>
  <si>
    <t>elektrická energie</t>
  </si>
  <si>
    <t>plyn</t>
  </si>
  <si>
    <t>nákup zboží - obědy</t>
  </si>
  <si>
    <t>prádlo, oděv, obuv</t>
  </si>
  <si>
    <t>platy</t>
  </si>
  <si>
    <t>platy (7 úvazků)</t>
  </si>
  <si>
    <t>vratky vyúčtování služeb</t>
  </si>
  <si>
    <t>DPS - provozní výdaje</t>
  </si>
  <si>
    <t>rezerva</t>
  </si>
  <si>
    <t>ostatní služby</t>
  </si>
  <si>
    <t>telekomunikace - pevné linky, wifi, satelitní TV</t>
  </si>
  <si>
    <t>Celkem za ORJ 0000001300</t>
  </si>
  <si>
    <t>4. garážové stání - PD</t>
  </si>
  <si>
    <t>Hasiči - investiční výdaje</t>
  </si>
  <si>
    <t>Hasiči - provozní výdaje</t>
  </si>
  <si>
    <t>ostatní služby (revize, STK, prohlídky)</t>
  </si>
  <si>
    <t>údržba a aktualizace systému Fireport</t>
  </si>
  <si>
    <t>pojištění odpovědnosti a úrazu</t>
  </si>
  <si>
    <t>telekomunice</t>
  </si>
  <si>
    <t>refundace platů</t>
  </si>
  <si>
    <t>platy (1 úvazek)</t>
  </si>
  <si>
    <t>Zeleň - provozní výdaje</t>
  </si>
  <si>
    <t>údržba městské zeleně</t>
  </si>
  <si>
    <t>ostatní služby - revize (BOZP), odborný ořez veřejné zeleně, údržba zahrady u radnice, vč. neplánovaných výsadeb</t>
  </si>
  <si>
    <t>materiál - včetně potenciálních nápadů</t>
  </si>
  <si>
    <t>oplocení na skládce - výběh pro psy</t>
  </si>
  <si>
    <t>Rekultivace skládky U Dubu</t>
  </si>
  <si>
    <t>monitoring skládky - měření účinnosti biofiltru</t>
  </si>
  <si>
    <t>nákup materiálu (koše, sáčky na psí exkrementy)</t>
  </si>
  <si>
    <t>Odpady (kontejnery SKO a BIO) - provozní výdaje</t>
  </si>
  <si>
    <t>knihy, tisk - zákony o odpadech</t>
  </si>
  <si>
    <t>Odstraňování odpadu - investiční výdaje</t>
  </si>
  <si>
    <t>svoz TKO - POBERO, Rumpold, OSBET, Středočeské bioodpady</t>
  </si>
  <si>
    <t>Odstraňování odpadu - provozní výdaje</t>
  </si>
  <si>
    <t>čipy</t>
  </si>
  <si>
    <t>kontejnery na separaci 1100 l</t>
  </si>
  <si>
    <t>OON - dohody (čipování, obsluha SW)</t>
  </si>
  <si>
    <t>sběr nebezpečných odpadů</t>
  </si>
  <si>
    <t>Sběr nebezpečných odpadů - provozní výdaje</t>
  </si>
  <si>
    <t>OTS - investiční výdaje</t>
  </si>
  <si>
    <t>Multikára výměna za modrou multikáru rok výroby 1985</t>
  </si>
  <si>
    <t>OTS - provozní výdaje</t>
  </si>
  <si>
    <t>ochranné nápoje</t>
  </si>
  <si>
    <t>OON - dohody (i úklid)</t>
  </si>
  <si>
    <t>platy (19 úvazků)</t>
  </si>
  <si>
    <t>Pohřebnictví - provozní výdaje</t>
  </si>
  <si>
    <t>svoz odpadu, hrobník</t>
  </si>
  <si>
    <t>revitalizace zeleně hřbitova Komenského</t>
  </si>
  <si>
    <t>nájem pozemku (hřbitov Černošice)</t>
  </si>
  <si>
    <t>materiál (věnce k pomníkům)</t>
  </si>
  <si>
    <t>údržba hřbitova na Vráži</t>
  </si>
  <si>
    <t>převoz a uložení mol na Berounce</t>
  </si>
  <si>
    <t>Rekreace - provozní výdaje</t>
  </si>
  <si>
    <t>herní prvky - obnova, nové, včetně hřiště u bývalé pošty</t>
  </si>
  <si>
    <t>Hřiště - investiční výdaje</t>
  </si>
  <si>
    <t>Hřiště - provozní výdaje</t>
  </si>
  <si>
    <t>malování zdi - hřiště Husova</t>
  </si>
  <si>
    <t>Značky - provozní výdaje</t>
  </si>
  <si>
    <t>postupná obměna laviček</t>
  </si>
  <si>
    <t>Chodníky - provozní výdaje OTS</t>
  </si>
  <si>
    <t>materiál - sůl, kámen, kartáče do zamet. strojů</t>
  </si>
  <si>
    <t>Silnice - provozní výdaje OTS</t>
  </si>
  <si>
    <t>údržba městský lesů</t>
  </si>
  <si>
    <t>Údržba městský lesů - provozní výdaje</t>
  </si>
  <si>
    <t>Vyplacená pojistná plnění (3. osobám)</t>
  </si>
  <si>
    <t>Pojištění - provozní výdaje</t>
  </si>
  <si>
    <t>pojištění města</t>
  </si>
  <si>
    <t>Povinné úrazové pojištění zaměstnavatele - Kooperativa</t>
  </si>
  <si>
    <t>OISM - provozní výdaje</t>
  </si>
  <si>
    <t>OON - dohody mimo pracovní poměr</t>
  </si>
  <si>
    <t>rekonstrukce DPS dle PD var. C</t>
  </si>
  <si>
    <t>DPS - investiční výdaje</t>
  </si>
  <si>
    <t>klimatická rezerva - extrémní meteorologické jevy vč. prevence</t>
  </si>
  <si>
    <t>Rezerva - extrémní meteorologické jevy</t>
  </si>
  <si>
    <t>polopodzemní kontejnery ve Slunečné</t>
  </si>
  <si>
    <t>polopodzemní kontejnery u Penny Marketu</t>
  </si>
  <si>
    <t>TS - projektová příprava</t>
  </si>
  <si>
    <t>pozemek</t>
  </si>
  <si>
    <t>Územní rozvoj - investiční výdaje</t>
  </si>
  <si>
    <t>správní poplatky (místo kolků)</t>
  </si>
  <si>
    <t>Územní rozvoj - provozní výdaje</t>
  </si>
  <si>
    <t>daň z nemovitostí 2026</t>
  </si>
  <si>
    <t>ostatní služby (geometrické plány a zaměření)</t>
  </si>
  <si>
    <t>konzultační a právní služby - burzovní poplatky, studie, posudky</t>
  </si>
  <si>
    <t>pachtovné za pozemek</t>
  </si>
  <si>
    <t>nájemné (bez nájemného za vrty, komunikace a cyklostezku)</t>
  </si>
  <si>
    <t>trafostanice u ZŠ Mokropsy</t>
  </si>
  <si>
    <t>Místní inženýrské sítě  - investiční výdaje</t>
  </si>
  <si>
    <t>FVE - pošta, ČOV, HVČ - podíl k dotaci</t>
  </si>
  <si>
    <t>FVE - mateřské školy - podíl k dotaci</t>
  </si>
  <si>
    <t>Trafostanice - provozní výdaje</t>
  </si>
  <si>
    <t>rezerva?</t>
  </si>
  <si>
    <t>Veřejné osvětlení - investiční výdaje</t>
  </si>
  <si>
    <t>VO Werichova - při rekonstrukci ulice</t>
  </si>
  <si>
    <t>VO Táborská - při rekonstrukci ulice</t>
  </si>
  <si>
    <t>VO Na Ladech - při rekonstrukci ulice</t>
  </si>
  <si>
    <t>VO Dobřichovická (úsek Slunečná - první zatáčka na Dobřichovice)</t>
  </si>
  <si>
    <t>PD pro nová VO</t>
  </si>
  <si>
    <t>Veřejné osvětlení - provozní výdaje</t>
  </si>
  <si>
    <t>ostatní služby - správa VO</t>
  </si>
  <si>
    <t>Nebyty - provozní výdaje</t>
  </si>
  <si>
    <t>ostatní služby - revize (hala Husova, bývalá MP a pošta,..)</t>
  </si>
  <si>
    <t>poradenské a právní služby</t>
  </si>
  <si>
    <t>Byty - investiční výdaje</t>
  </si>
  <si>
    <t>rekonstrukce domu č. p. 228 v Poštovní - dokončení</t>
  </si>
  <si>
    <t>PD na rekonstrukci statku Mokropsy</t>
  </si>
  <si>
    <t>poplatek za komunální odpad</t>
  </si>
  <si>
    <t>Byty - provozní výdaje</t>
  </si>
  <si>
    <t>datové služby - SW pro správu nemovitostí (Urbido)</t>
  </si>
  <si>
    <t>oděv, obuv</t>
  </si>
  <si>
    <t>nájemné za mola - Povodí</t>
  </si>
  <si>
    <t>skatepark</t>
  </si>
  <si>
    <t>Skatepark mezi ul. Radotínská a Berounkou</t>
  </si>
  <si>
    <t>fond oprav SVJ</t>
  </si>
  <si>
    <t>správa a úklid sálů (16/2014 Dvořák)</t>
  </si>
  <si>
    <t>ostatní služby - revize elektřiny, VZT, EZS, klapek + malování + čištění závěsů</t>
  </si>
  <si>
    <t>teplo</t>
  </si>
  <si>
    <t>voda</t>
  </si>
  <si>
    <t>DDHM (vč. mixpultu a bezdrát HDMI)</t>
  </si>
  <si>
    <t>PD přístavby tanečního sálu</t>
  </si>
  <si>
    <t>Dostavba ZUŠ Černošice</t>
  </si>
  <si>
    <t>rekonstrukce kmenových učeben</t>
  </si>
  <si>
    <t>ZŠ - investiční výdaje</t>
  </si>
  <si>
    <t>rekonstrukce ZŠ Komenského - PD</t>
  </si>
  <si>
    <t>vestavba - kontrolní prohlídka požárního systému</t>
  </si>
  <si>
    <t>ZŠ - provozní příspěvek</t>
  </si>
  <si>
    <t>úklid zázemí oválu (470/2024 Siebeltová)</t>
  </si>
  <si>
    <t>údržba oválu (471/2024 Bohata)</t>
  </si>
  <si>
    <t>správa oválu (676/2023 Koutský)</t>
  </si>
  <si>
    <t>správa oválu (518/2021 Jelínek)</t>
  </si>
  <si>
    <t>správa oválu (332/2019 Linhart)</t>
  </si>
  <si>
    <t>ostatní služby - revize</t>
  </si>
  <si>
    <t>úklid haly (338/2016 Dvořák)</t>
  </si>
  <si>
    <t>správa haly (676/2023 Koutský)</t>
  </si>
  <si>
    <t>správa haly (3518/2021 Jelínek)</t>
  </si>
  <si>
    <t>správa haly (331/2019 Linhart)</t>
  </si>
  <si>
    <t>poplatky za vypouštění odpadních vod</t>
  </si>
  <si>
    <t>ČOV - provozní výdaje</t>
  </si>
  <si>
    <t>servisní obnova ČOV</t>
  </si>
  <si>
    <t>opatření vyplývající z generelu kanalizace</t>
  </si>
  <si>
    <t>obnova PSOV Ukrajinská a Radotínská vč. čerpadel a vystrojení</t>
  </si>
  <si>
    <t>revize, dokumentace a projektové dokumentace pro opravy, čištění splaškové kanalizace vč. čerpacích jímek</t>
  </si>
  <si>
    <t>Aquaconsult, Gematest - rozbory odpadních vod a laboratorní práce</t>
  </si>
  <si>
    <t>telekomunikce vč. telemetrie</t>
  </si>
  <si>
    <t>nafta do dieselagregátu - roční provoz vč. 1 dne havárie</t>
  </si>
  <si>
    <t>materiál vč. chemie do ČOV</t>
  </si>
  <si>
    <t>platy (2 úvazky)</t>
  </si>
  <si>
    <t>šachta na rozdělení HTTP Vráž VDJ</t>
  </si>
  <si>
    <t>Voda - investiční výdaje</t>
  </si>
  <si>
    <t>zprovoznění přenosů a datové rozhraní na digitální vodoměry</t>
  </si>
  <si>
    <t>regenerace vrtu HV1</t>
  </si>
  <si>
    <t>VDJ Vráž - dokumentace pro provedení stavby</t>
  </si>
  <si>
    <t>Vodovod ve Střední ulici - druhá část stavby</t>
  </si>
  <si>
    <t>Vodovod ve Střední ulici</t>
  </si>
  <si>
    <t>poplatky za odběr podzemních vod</t>
  </si>
  <si>
    <t>Voda - provozní výdaje</t>
  </si>
  <si>
    <t>výměna vodoměrů (přechod na digitální)</t>
  </si>
  <si>
    <t>opravy hydrantů, výměny šoupat, navrtávky</t>
  </si>
  <si>
    <t>opravy hydrantů a šoupat hlavních uzávěrů</t>
  </si>
  <si>
    <t>opravy armatur a rozvodů v úpravně vody</t>
  </si>
  <si>
    <t>odstraňování havárií - Hampl</t>
  </si>
  <si>
    <t>rozbory vody a laboratorní práce</t>
  </si>
  <si>
    <t>cejchování a repase vodoměrů, revize, vyhledávání poruch</t>
  </si>
  <si>
    <t>Aquaconsult - technická a odborná pomoc (CES 546/2024)</t>
  </si>
  <si>
    <t>konzultační a poradenské služby</t>
  </si>
  <si>
    <t>telekomunikace (telemetrie)</t>
  </si>
  <si>
    <t>voda (PVK)</t>
  </si>
  <si>
    <t>OON - dohody (Vlček 50, Rejlek 110, odečty 90)</t>
  </si>
  <si>
    <t>vlakové spoje</t>
  </si>
  <si>
    <t>Dopravní obslužnost - vlaky - provozní výdaje</t>
  </si>
  <si>
    <t>autobusové linky</t>
  </si>
  <si>
    <t>Dopravní obslužnost - autobusy - provozní výdaje</t>
  </si>
  <si>
    <t>PD železničních zastávek - Štáfek</t>
  </si>
  <si>
    <t>Přístřešky železničních zastávek, výpravní budova</t>
  </si>
  <si>
    <t>dokumentace pro nové stavby</t>
  </si>
  <si>
    <t>Chodníky - investiční výdaje</t>
  </si>
  <si>
    <t>chodník v křižovatce Vrážská - Riegrova - Střední - podíl k dotaci</t>
  </si>
  <si>
    <t>Chodníky - provozní výdaje</t>
  </si>
  <si>
    <t>oprava chodníku "Nemravák"</t>
  </si>
  <si>
    <t>nájemné</t>
  </si>
  <si>
    <t>Silnice - investiční výdaje</t>
  </si>
  <si>
    <t>vjezdy v Dobřichovické</t>
  </si>
  <si>
    <t>rekonstrukce místních komunikací - Werichova (podíl města)</t>
  </si>
  <si>
    <t>rekonstrukce místních komunikací - U Mlýna</t>
  </si>
  <si>
    <t>rekonstrukce místních komunikací - Táborská</t>
  </si>
  <si>
    <t>rekonstrukce místních komunikací - Pardubická</t>
  </si>
  <si>
    <t>rekonstrukce místních komunikací - Na Ladech (Jabloňová - Slunečná)</t>
  </si>
  <si>
    <t>rekonstrukce místních komunikací - Jiráskova (Tyršova - Havlíčkova)</t>
  </si>
  <si>
    <t>bezpečnostní úpravy komunikací</t>
  </si>
  <si>
    <t>soudní poplatky - Robstav</t>
  </si>
  <si>
    <t>Silnice - provozní výdaje</t>
  </si>
  <si>
    <t>čistění dešťové kanalizace</t>
  </si>
  <si>
    <t>opravy výtluků</t>
  </si>
  <si>
    <t>opravy včetně příslušenství komunikací (sloupky, nástěnky, mobiliář...)</t>
  </si>
  <si>
    <t>opravy strojně položeným recyklátem</t>
  </si>
  <si>
    <t>opravy obrusných vrstev</t>
  </si>
  <si>
    <t>ostatní služby - projekty, BOZP a TDI k opravám...</t>
  </si>
  <si>
    <t>konzultační činnost PPU v oblasti PK</t>
  </si>
  <si>
    <t>nájemné (pí Fillová, p. Petelík a další)</t>
  </si>
  <si>
    <t>materiál (dopravní značky, navigační cedulky)</t>
  </si>
  <si>
    <t>deratizace</t>
  </si>
  <si>
    <t>Zvláštní veterinární péče - provozní výdaje</t>
  </si>
  <si>
    <t>Celkem za ORJ 0000001000</t>
  </si>
  <si>
    <t>OI - investiční výdaje</t>
  </si>
  <si>
    <t>rozšíření vyvolávacího systému na detašované pracoviště</t>
  </si>
  <si>
    <t>revitalizace/obnova prvků záložního napájení (UPS)</t>
  </si>
  <si>
    <t>obměna nebo nákupy tiskáren velkých 3x 50 tis.</t>
  </si>
  <si>
    <t>instalace hasicího aerosolového systému  do serverovny 26 m2</t>
  </si>
  <si>
    <t>Switche L2/L3 páteřní redundantní: 2x Černošice, náhr. 2010</t>
  </si>
  <si>
    <t>Switche 48 běžná obměna 2x (běžné ceny)</t>
  </si>
  <si>
    <t>Servery Černošice (náhrada za 2010) dle 2018</t>
  </si>
  <si>
    <t>Routery hraniční 2x (dle stávajících 2010) odhad - případné řešení Fortinet</t>
  </si>
  <si>
    <t>Galileo - el. úřední deska (CES 244/2022)</t>
  </si>
  <si>
    <t>Disk. pole pro Černošice (náhrada 2010) dle 2018</t>
  </si>
  <si>
    <t>WinSvrDCCore 2019 SNGL MVL 16Lic CoreLic 2x</t>
  </si>
  <si>
    <t>Oracle 19 - nahrazeno migrací na MYSQL</t>
  </si>
  <si>
    <t>Gordic - upgrade personálního a mzdového systému (budoucí licence)</t>
  </si>
  <si>
    <t>Gordic - Ginis USU webový klient (od 2026)</t>
  </si>
  <si>
    <t>ARCGis pro OÚP</t>
  </si>
  <si>
    <t>OI - provozní výdaje</t>
  </si>
  <si>
    <t>Otevřená města - členský příspěvek</t>
  </si>
  <si>
    <t>poplatky na konference</t>
  </si>
  <si>
    <t>programové vybavení do 60 tis.</t>
  </si>
  <si>
    <t>datové a IT služby</t>
  </si>
  <si>
    <t>telekomunikace (mobily, pevné linky, internet) - nerozdělené</t>
  </si>
  <si>
    <t>telekomunikace (mobily) - státní správa</t>
  </si>
  <si>
    <t>telekomunikace (mobily) - samospráva</t>
  </si>
  <si>
    <t>poštovné - úsekové měření (hybridní pošta)</t>
  </si>
  <si>
    <t>poštovné - mimo úsekového měření</t>
  </si>
  <si>
    <t>autorské poplatky</t>
  </si>
  <si>
    <t>Rezerva investiční</t>
  </si>
  <si>
    <t>Rezerva rady</t>
  </si>
  <si>
    <t>rezerva na možné navýšení platů vládou (včetně pojistného)</t>
  </si>
  <si>
    <t>Rezerva všeobecná</t>
  </si>
  <si>
    <t>vratka příspěvku na pěstounskou péči</t>
  </si>
  <si>
    <t>Finanční vypořádání dotací - provozní výdaje</t>
  </si>
  <si>
    <t>odvod DPH finančnímu úřadu</t>
  </si>
  <si>
    <t>Příjmy a výdaje z fin. operací - provozní výdaje</t>
  </si>
  <si>
    <t>bankovní poplatky</t>
  </si>
  <si>
    <t>poplatky za konference</t>
  </si>
  <si>
    <t>FO - provozní výdaje</t>
  </si>
  <si>
    <t>ostatní služby - vč. převozu peněz</t>
  </si>
  <si>
    <t>ostatní služby - daňový poradce</t>
  </si>
  <si>
    <t>platy (20,3 úvazku)</t>
  </si>
  <si>
    <t>Volby do zastupitelstev obcí a krajů - provozní vý</t>
  </si>
  <si>
    <t>stravenky pro volební komise</t>
  </si>
  <si>
    <t>distribuce volebních lístků</t>
  </si>
  <si>
    <t>odměny volebních komisí</t>
  </si>
  <si>
    <t>Fond starosty</t>
  </si>
  <si>
    <t>Zastupitelé - provozní výdaje</t>
  </si>
  <si>
    <t>členské příspěvky DSO RDB a Poberounské odpady</t>
  </si>
  <si>
    <t>příspěvek MAS Karlštejnsko</t>
  </si>
  <si>
    <t>členské příspěvky SMO, SMS, OM</t>
  </si>
  <si>
    <t>Účastnické poplatky na konference</t>
  </si>
  <si>
    <t>Konzultační, poradenské a právní služby</t>
  </si>
  <si>
    <t>odměny členům zastupitelstva</t>
  </si>
  <si>
    <t>odměny nečlenům zastupitelstva</t>
  </si>
  <si>
    <t>ZUŠ - provozní příspěvek "na odpisy"</t>
  </si>
  <si>
    <t>ZUŠ - provozní příspěvek</t>
  </si>
  <si>
    <t>ZŠ - provozní příspěvek "na odpisy" - rezerva na nepředaný majetek</t>
  </si>
  <si>
    <t>ZŠ - provozní příspěvek "na odpisy"</t>
  </si>
  <si>
    <t>MŠ Husova - provozní příspěvek "na odpisy"</t>
  </si>
  <si>
    <t>MŠ Husova - provozní příspěvek</t>
  </si>
  <si>
    <t>MŠ Karlická - provozní příspěvek "na odpisy"</t>
  </si>
  <si>
    <t>MŠ Karlická - provozní příspěvek</t>
  </si>
  <si>
    <t>MŠ Barevný ostrov - provozní příspěvek "na odpisy"</t>
  </si>
  <si>
    <t>MŠ Barevný ostrov - provozní příspěvek</t>
  </si>
  <si>
    <t>SO - provozní výdaje</t>
  </si>
  <si>
    <t>kontrolní nákupy pro OŽÚ</t>
  </si>
  <si>
    <t>skartace, čištění závěsů</t>
  </si>
  <si>
    <t>pronájem zařízení od Státní tiskárny cenin pro agendu OP a CP (radnice + navýšená kapacita)</t>
  </si>
  <si>
    <t>platy (65 úvazků)</t>
  </si>
  <si>
    <t>lesní hospodářské osnovy - rezerva</t>
  </si>
  <si>
    <t>OŽP - investiční výdaje</t>
  </si>
  <si>
    <t>OŽP - provozní výdaje</t>
  </si>
  <si>
    <t>arboristické posudky památných stromů (nová kompetence)</t>
  </si>
  <si>
    <t>materiál - rybářské a lovecké lístky, plomby</t>
  </si>
  <si>
    <t>uniforma pro SSL a myslivost</t>
  </si>
  <si>
    <t>platy (15,25 úvazku)</t>
  </si>
  <si>
    <t>Celkem za ORJ 0000000400</t>
  </si>
  <si>
    <t>OÚP - provozní výdaje</t>
  </si>
  <si>
    <t>materiál (tisk plánů)</t>
  </si>
  <si>
    <t>OON - dohody (částečné pokrytí chybějíích úvazků)</t>
  </si>
  <si>
    <t>platy (8,52 úvazku)</t>
  </si>
  <si>
    <t>změna ÚP, RP</t>
  </si>
  <si>
    <t>Územní plán - provozní výdaje</t>
  </si>
  <si>
    <t>změna č. 8 ÚP Černošice</t>
  </si>
  <si>
    <t>Z1 RP Javorová - dokončení</t>
  </si>
  <si>
    <t>RP Voskovcova, Werichova</t>
  </si>
  <si>
    <t>RP Radotínská - dokončení</t>
  </si>
  <si>
    <t>dálniční známky (3x)</t>
  </si>
  <si>
    <t>OSPOD - provozní výdaje - dotace</t>
  </si>
  <si>
    <t>věcné dary - ÚZ 2</t>
  </si>
  <si>
    <t>OSPOD - provozní výdaje - hrazené městem</t>
  </si>
  <si>
    <t>pohoštění - ÚZ 2</t>
  </si>
  <si>
    <t>servis 2 aut</t>
  </si>
  <si>
    <t>ostatní služby - recepce Václavská, očkování - ÚZ 2</t>
  </si>
  <si>
    <t>ostatní služby - Václavská, chlazení a ventilace, supervize, taxi, očkování, posudky...</t>
  </si>
  <si>
    <t>školení - ÚZ 2</t>
  </si>
  <si>
    <t>psychologické poradenství - ÚZ 2</t>
  </si>
  <si>
    <t>nájemné - Václavská</t>
  </si>
  <si>
    <t>povinné ručení - ÚZ 2</t>
  </si>
  <si>
    <t>elektrická energie - Václavská</t>
  </si>
  <si>
    <t>teplo - Václavská</t>
  </si>
  <si>
    <t>voda - Václavská</t>
  </si>
  <si>
    <t>DDHM - mobily, PC, tiskárny, židle...</t>
  </si>
  <si>
    <t>zdravotní pojištění - ÚZ 2</t>
  </si>
  <si>
    <t>sociální pojištění - ÚZ 2</t>
  </si>
  <si>
    <t>správa spisovny OSPOD - ÚZ 2</t>
  </si>
  <si>
    <t>platy (36,775 úvazku)</t>
  </si>
  <si>
    <t>náborové příspěvky - ÚZ 2</t>
  </si>
  <si>
    <t>služby pěstounům (školení, kurzy, tábory...)</t>
  </si>
  <si>
    <t>Pěstounská péče - provozní výdaje</t>
  </si>
  <si>
    <t>ostatní služby - Václavská, lékařské zprávy, očkování</t>
  </si>
  <si>
    <t>DDHM - kancelářská židle 2x</t>
  </si>
  <si>
    <t>platy (2,1 úvazku)</t>
  </si>
  <si>
    <t>Celkem za ORJ 0000000300</t>
  </si>
  <si>
    <t>účastnické poplatky na konference</t>
  </si>
  <si>
    <t>OSVZ - provozní výdaje</t>
  </si>
  <si>
    <t>OSVZ - provozní výdaje - dotace</t>
  </si>
  <si>
    <t>nehmotný majetek do 60 fis.</t>
  </si>
  <si>
    <t>ostatní služby - supervize, tlumočení, taxi, očkování...</t>
  </si>
  <si>
    <t>materiál (vč. receptů na opiáty)</t>
  </si>
  <si>
    <t>smlouva s potravinovou bankou</t>
  </si>
  <si>
    <t>Ostatní sociální péče - běžné výdaje</t>
  </si>
  <si>
    <t>nákup tísňových tlačítek</t>
  </si>
  <si>
    <t>Místní správa - provoz - investiční výdaje</t>
  </si>
  <si>
    <t>obnova vozového parku - 1x Karoq, 1x náhrada za Yeti</t>
  </si>
  <si>
    <t>rezeva - vybavení pracovišť Hostivice, Jílové</t>
  </si>
  <si>
    <t>Místní správa - provoz - provozní výdaje</t>
  </si>
  <si>
    <t>dálniční známky - státní správa</t>
  </si>
  <si>
    <t>dálniční známky - samospráva</t>
  </si>
  <si>
    <t>dálniční známky - nerozděleno</t>
  </si>
  <si>
    <t>opravy a udržování - státní správa</t>
  </si>
  <si>
    <t>opravy a udržování - samospráva</t>
  </si>
  <si>
    <t>opravy a udržování - nerozděleno</t>
  </si>
  <si>
    <t>ostatní služby - služby MPSV (budova Podskalská)</t>
  </si>
  <si>
    <t>ostatní služby - nerozděleno (malování, koberce, TV, rozhlas...)</t>
  </si>
  <si>
    <t>ostatní služby - Černošice</t>
  </si>
  <si>
    <t>nájem parkovacích stání a garáží v Podskalské</t>
  </si>
  <si>
    <t>nájem - externí uložení dokumentů</t>
  </si>
  <si>
    <t>telekomunikace (carnet) - státní správa</t>
  </si>
  <si>
    <t>telekomunikace (carnet) - samospráva</t>
  </si>
  <si>
    <t>telekomunikace (carnet) - nerozděleno</t>
  </si>
  <si>
    <t>PHM - státní správa</t>
  </si>
  <si>
    <t>PHM - samospráva</t>
  </si>
  <si>
    <t>PHM - nerozdělené</t>
  </si>
  <si>
    <t>elektrická energie - Podskalská</t>
  </si>
  <si>
    <t>elektrická energie - Černošice</t>
  </si>
  <si>
    <t>plyn - Podskalská</t>
  </si>
  <si>
    <t>plyn - Černošice</t>
  </si>
  <si>
    <t>voda - Podskalská</t>
  </si>
  <si>
    <t>materiál - státní správa</t>
  </si>
  <si>
    <t>materiál - samospráva</t>
  </si>
  <si>
    <t>materiál - nerozděleno</t>
  </si>
  <si>
    <t>DDHM - státní správa</t>
  </si>
  <si>
    <t>DDHM - samospráva</t>
  </si>
  <si>
    <t>DDHM - nerozděleno</t>
  </si>
  <si>
    <t>poplatky OSA (Podskalská)</t>
  </si>
  <si>
    <t>coworking - brigádníci</t>
  </si>
  <si>
    <t>PUDA – sdílené pracoviště Kalrštejnská</t>
  </si>
  <si>
    <t>rezerva úřadu</t>
  </si>
  <si>
    <t>OVM - provozní výdaje</t>
  </si>
  <si>
    <t>rezerva na dokumentaci k žádostem o dotace</t>
  </si>
  <si>
    <t>Sociální fond  - benefity</t>
  </si>
  <si>
    <t>Stravenky - podíl zaměstnanců ze SF</t>
  </si>
  <si>
    <t>Stravenky</t>
  </si>
  <si>
    <t>odvod za neplnění povinnosti zaměstnávat zdravotně postižené</t>
  </si>
  <si>
    <t>poskytnuté náhrady - výpisy z lékařské dokumentace hrazené zaměstnanci</t>
  </si>
  <si>
    <t>členské příspěvky (sdružení tajemníků)</t>
  </si>
  <si>
    <t>Stravenky - podíl města</t>
  </si>
  <si>
    <t>personální inzerce</t>
  </si>
  <si>
    <t>lékařské prohlídky, výjezdní zasedání, vánoční večírek, etická linka</t>
  </si>
  <si>
    <t>školení ZOZ a VVÚ - celý úřad</t>
  </si>
  <si>
    <t>OVM - běžné výdaje - ZOZ a VVÚ</t>
  </si>
  <si>
    <t>školení - průběžné</t>
  </si>
  <si>
    <t>školení - pro celý úřad (BOZP, řidiči, mimo ZOZ a VVÚ)</t>
  </si>
  <si>
    <t>právní služby - soudní spory (personální)</t>
  </si>
  <si>
    <t>platy (11,85 úvazku)</t>
  </si>
  <si>
    <t>poplatky za konference včetně "prevence kriminality"</t>
  </si>
  <si>
    <t>Správa v oblasti krizového řízení - provozní výdaj</t>
  </si>
  <si>
    <t>pohoštění včetně "prevence kriminality"</t>
  </si>
  <si>
    <t>potisk oděvů</t>
  </si>
  <si>
    <t>dovybavení evakuačního kontejneru</t>
  </si>
  <si>
    <t>vesty, boty, kalhoty, mikiny, čepice "krizový štáb"</t>
  </si>
  <si>
    <t>ochranné pomůcky - brýle, přilby, rukavice</t>
  </si>
  <si>
    <t>krizová rezerva</t>
  </si>
  <si>
    <t>Krizové řízení - provozní výdaje</t>
  </si>
  <si>
    <t>Jednotný systém varování a vyrozumění - plná cena</t>
  </si>
  <si>
    <t>Jednotný systém varování a vyrozumění</t>
  </si>
  <si>
    <t>Mládež - provozní výdaje - granty</t>
  </si>
  <si>
    <t>granty pro mládež</t>
  </si>
  <si>
    <t>Sokol - příspěvek</t>
  </si>
  <si>
    <t>SK Černošice - veřejné bruslení</t>
  </si>
  <si>
    <t>SK Černošice - příspěvek na stadion</t>
  </si>
  <si>
    <t>odměny v soutěžích</t>
  </si>
  <si>
    <t>Kultura - provozní výdaje</t>
  </si>
  <si>
    <t>zájmový fond rady</t>
  </si>
  <si>
    <t>podpora pravidelných akcí (masopust)</t>
  </si>
  <si>
    <t>podpora Spolku pro partnerská města</t>
  </si>
  <si>
    <t>granty v kultuře</t>
  </si>
  <si>
    <t>příspěvek na projekt "Příběhy našich sousedů" - Post Bellum</t>
  </si>
  <si>
    <t>podpora pravidelných akcí (mikulášské trhy)</t>
  </si>
  <si>
    <t>podpora pravidelných akcí (jarní trhy)</t>
  </si>
  <si>
    <t>věcné dary (vítání občánků)</t>
  </si>
  <si>
    <t>pohoštění - koncerty, partnerská města, spolky...</t>
  </si>
  <si>
    <t>opravy a udržování - club technika, hasičárna, kaplička atd.</t>
  </si>
  <si>
    <t>městské akce - účinkující, zvukaři, pronájem toalet, zvučení v amfiteátru...</t>
  </si>
  <si>
    <t>nájemné - kostel, Mana...</t>
  </si>
  <si>
    <t>nájemné - Club kino (CES 84/2020)</t>
  </si>
  <si>
    <t>elektrická energie - hasičárna Černošice, venkovní akce</t>
  </si>
  <si>
    <t>plyn - hasičárna Černošice</t>
  </si>
  <si>
    <t>materiál - odměny v soutěžích, městské promorollupy, stojánky na programy a navigaci ad.</t>
  </si>
  <si>
    <t>zboží - turistické známky, pohledy... kalendáře z pohlednic</t>
  </si>
  <si>
    <t>DDHM - revitalizace nástěnek a exteriérové výstavní panely (možná dotace?)</t>
  </si>
  <si>
    <t>knihy, tisk - Naše noviny atd.</t>
  </si>
  <si>
    <t>honoráře, OSA</t>
  </si>
  <si>
    <t>OON - dohody (lepení plakátů, kulturní akce, řidič?)</t>
  </si>
  <si>
    <t>IL - provozní výdaje</t>
  </si>
  <si>
    <t>editace</t>
  </si>
  <si>
    <t>telekomunikace (editorka)</t>
  </si>
  <si>
    <t>tisk IL</t>
  </si>
  <si>
    <t>roznos IL, fotograf</t>
  </si>
  <si>
    <t>alarm kostela</t>
  </si>
  <si>
    <t>Kulturní památky - provozní výdaje</t>
  </si>
  <si>
    <t>drobné opravy (např. kapličky po výstavách)</t>
  </si>
  <si>
    <t>mobilní toaleta</t>
  </si>
  <si>
    <t>rozpočet na sklad - zázemí (kontejner cca 50.000,- Kč, vybavení)</t>
  </si>
  <si>
    <t>ostatní služby - grafika</t>
  </si>
  <si>
    <t>Kronika - provozní výdaje</t>
  </si>
  <si>
    <t>školení kronikářky</t>
  </si>
  <si>
    <t>tisk kroniky - roky 2021-2025</t>
  </si>
  <si>
    <t>dohody - kronikářka, korektorka</t>
  </si>
  <si>
    <t>zastřešení terasy</t>
  </si>
  <si>
    <t>Knihovna - provozní výdaje</t>
  </si>
  <si>
    <t>pohoštění - sousedské snídaně</t>
  </si>
  <si>
    <t>výstavy, zajištění eknihovny</t>
  </si>
  <si>
    <t>školení - 2x úředník, možnost školení grafiky pro pí Slavickou</t>
  </si>
  <si>
    <t>meziknihovní výpůjčky</t>
  </si>
  <si>
    <t>materiál - nové značneí, záložky, pozornosti/dárky, deskovky</t>
  </si>
  <si>
    <t>externí reprák, 2 rolety na výstavy, 2 skládací stoly na deskovky</t>
  </si>
  <si>
    <t>hudebně-literární pásma, besedy, workshopy, hry pro nejmenší</t>
  </si>
  <si>
    <t>OON - dohody - lektorka Dětský klub, brigádnice</t>
  </si>
  <si>
    <t>platy (1,625 úvazku)</t>
  </si>
  <si>
    <t>ZŠ - provozní výdaje</t>
  </si>
  <si>
    <t>v tis. Kč</t>
  </si>
  <si>
    <t>řádek</t>
  </si>
  <si>
    <t>Skutečnost 2023</t>
  </si>
  <si>
    <t>Skutečnost 2022</t>
  </si>
  <si>
    <t>Celkem výdaje</t>
  </si>
  <si>
    <t xml:space="preserve"> - běžné</t>
  </si>
  <si>
    <t xml:space="preserve"> - investiční</t>
  </si>
  <si>
    <t>Celkem příjmy</t>
  </si>
  <si>
    <t xml:space="preserve"> - kapitálové</t>
  </si>
  <si>
    <t xml:space="preserve"> - dotační</t>
  </si>
  <si>
    <t>Rozpočtové saldo (ř.2 - ř.1)</t>
  </si>
  <si>
    <t>schodek rozpočtu záporný, přebytek v případě kladného čísla</t>
  </si>
  <si>
    <t>Zapojení dlouhodobého úvěru</t>
  </si>
  <si>
    <t>Splácení úvěrů a půjček</t>
  </si>
  <si>
    <t xml:space="preserve"> - úvěr na halu</t>
  </si>
  <si>
    <t xml:space="preserve"> - úvěr na radnici</t>
  </si>
  <si>
    <t xml:space="preserve"> - úvěr na VT II</t>
  </si>
  <si>
    <t>Změna stavu účtů</t>
  </si>
  <si>
    <t xml:space="preserve"> - zapojení zůstatku účtu</t>
  </si>
  <si>
    <t xml:space="preserve"> - nevyčerpaný příspěvěk na výkon pěstounské péče</t>
  </si>
  <si>
    <t xml:space="preserve"> - nevyčerpaná dotace na sociální práci</t>
  </si>
  <si>
    <t xml:space="preserve"> - Nevyčerpané prostředky SF</t>
  </si>
  <si>
    <t>Celkové výdaje (ř.1 + ř.5)</t>
  </si>
  <si>
    <t>Celkové zdroje financování (ř.2 + ř.4 + ř.6)</t>
  </si>
  <si>
    <t>Schodek rozpočtu (ř.8 - ř.7)</t>
  </si>
  <si>
    <t>Zapojení úvěru k financování rozpočtového schodku</t>
  </si>
  <si>
    <t>výdaje nenárokované v r. 2026</t>
  </si>
  <si>
    <t>Celkem včetně rezerv</t>
  </si>
  <si>
    <t>Zapojení zůstatku účtu</t>
  </si>
  <si>
    <t>Zapojení zůstatku účtu - příspěvek na pěstounskou péči</t>
  </si>
  <si>
    <t>Zapojení zůstatku účtu - dotace na sociální práci</t>
  </si>
  <si>
    <t>vratka dotace na sociální práci</t>
  </si>
  <si>
    <t>MŠ Barevný ostrov - nepedagogové</t>
  </si>
  <si>
    <t>MŠ Karlická - nepedagogové</t>
  </si>
  <si>
    <t>MŠ Husova - nepedagogové</t>
  </si>
  <si>
    <t>ZŠ - nepedagogové</t>
  </si>
  <si>
    <t>ZUŠ - nepedagogové</t>
  </si>
  <si>
    <t>Skutečnost 2024</t>
  </si>
  <si>
    <t>Schválený rozpočet 2025</t>
  </si>
  <si>
    <t xml:space="preserve"> - daňové</t>
  </si>
  <si>
    <t xml:space="preserve"> - nedaňové a vlastní</t>
  </si>
  <si>
    <t>Celkem včetně zapojení zůstatku</t>
  </si>
  <si>
    <t>% změna 
Návrh 2026/ Skutečnost 2024</t>
  </si>
  <si>
    <t>registrační poplatky</t>
  </si>
  <si>
    <t>OSVZ - příjmy</t>
  </si>
  <si>
    <t>dotace na sociální práci</t>
  </si>
  <si>
    <t>Aquaconsult - likvidace kalů (CES 578/2023)</t>
  </si>
  <si>
    <t>Financování</t>
  </si>
  <si>
    <t>Popis</t>
  </si>
  <si>
    <t>Položky</t>
  </si>
  <si>
    <t>Řádek</t>
  </si>
  <si>
    <r>
      <t xml:space="preserve"> - investiční</t>
    </r>
    <r>
      <rPr>
        <sz val="10"/>
        <rFont val="Arial"/>
        <family val="2"/>
        <charset val="238"/>
      </rPr>
      <t xml:space="preserve"> </t>
    </r>
  </si>
  <si>
    <r>
      <t xml:space="preserve"> - nedaňové a vlastní</t>
    </r>
    <r>
      <rPr>
        <sz val="10"/>
        <rFont val="Arial"/>
        <family val="2"/>
        <charset val="238"/>
      </rPr>
      <t xml:space="preserve"> </t>
    </r>
  </si>
  <si>
    <t>5xxx</t>
  </si>
  <si>
    <t>6xxx</t>
  </si>
  <si>
    <t>1xxx</t>
  </si>
  <si>
    <t>2xxx</t>
  </si>
  <si>
    <t>3xxx</t>
  </si>
  <si>
    <t>4xxx</t>
  </si>
  <si>
    <t>8xxx</t>
  </si>
  <si>
    <t>přesuny v Podskalské</t>
  </si>
  <si>
    <t>platy (11,125 úvazku) +1</t>
  </si>
  <si>
    <t>e-výpůjčky</t>
  </si>
  <si>
    <t>rezerva na nápady</t>
  </si>
  <si>
    <t>dovybavení pracoviště Hostivice, Jílové - k činnosti SO</t>
  </si>
  <si>
    <t xml:space="preserve"> </t>
  </si>
  <si>
    <t>LetyGo</t>
  </si>
  <si>
    <t>Dopravní obslužnost - ostatní</t>
  </si>
  <si>
    <t>platy (4,3 úvazku)</t>
  </si>
  <si>
    <t>odtsranění tapet, nástěnka, sundání boxů, vestavná skříň u vchodu</t>
  </si>
  <si>
    <t>grafika a korektura</t>
  </si>
  <si>
    <t>fotograf</t>
  </si>
  <si>
    <t>podpora pravidelných akcí (farmářské trhy)</t>
  </si>
  <si>
    <t>Upravený rozpočet 2025 k 31. 10.</t>
  </si>
  <si>
    <t>Skutečnost 2025 k 31. 10.</t>
  </si>
  <si>
    <t>Skutečnost 2025
 k 31. 10.</t>
  </si>
  <si>
    <t>Upravený rozpočet 2025
 k 31. 10.</t>
  </si>
  <si>
    <t>Příspěvky příspěvkovým organizacím 2026</t>
  </si>
  <si>
    <t>Paragraf</t>
  </si>
  <si>
    <t>Položka</t>
  </si>
  <si>
    <t>Příspěvková organizace</t>
  </si>
  <si>
    <t>Druh příspěvku</t>
  </si>
  <si>
    <t>Schválené příspěvky 2025</t>
  </si>
  <si>
    <t>MŠ Karlická</t>
  </si>
  <si>
    <t>provozní</t>
  </si>
  <si>
    <t>provozní "na odpisy"</t>
  </si>
  <si>
    <t>nepedagogové</t>
  </si>
  <si>
    <t>BO</t>
  </si>
  <si>
    <t>Topolská</t>
  </si>
  <si>
    <t>MŠ Barevný ostrov</t>
  </si>
  <si>
    <t>MŠ Husova</t>
  </si>
  <si>
    <t>Základní škola</t>
  </si>
  <si>
    <t>nepedagogové GTH</t>
  </si>
  <si>
    <t>Základní umělecká škola</t>
  </si>
  <si>
    <t>mateřské školy</t>
  </si>
  <si>
    <t>základní školy</t>
  </si>
  <si>
    <t>základní umělecké školy</t>
  </si>
  <si>
    <t>školy</t>
  </si>
  <si>
    <t>celkem</t>
  </si>
  <si>
    <t>příspěvek na provoz</t>
  </si>
  <si>
    <t>příspěvek "na odpisy"</t>
  </si>
  <si>
    <t>Návrh  
2026 
v tis. Kč</t>
  </si>
  <si>
    <t>rezerva na možné navýšení platů vládou - nepedagogové (školy)</t>
  </si>
  <si>
    <t>MŠ Barevný ostrov - GTH</t>
  </si>
  <si>
    <t>ZŠ - GTH</t>
  </si>
  <si>
    <t>ZŠ - sociální fond</t>
  </si>
  <si>
    <t>Schválený rozpočet města Černošice na rok 2026</t>
  </si>
  <si>
    <t>Schválený rozpočet 2026</t>
  </si>
  <si>
    <t>Celková bilance schváleného rozpočtu na rok 2026</t>
  </si>
  <si>
    <t>Podrobnosti schváleného rozpočtu na rok 2026 - příjmy</t>
  </si>
  <si>
    <t>Podrobnosti schváleného rozpočtu na rok 2026 - provozní výdaje</t>
  </si>
  <si>
    <t>Podrobnosti schváleného rozpočtu na rok 2026 - investiční výdaje</t>
  </si>
  <si>
    <t>ve schváleném rozpočtu na rok 2026</t>
  </si>
  <si>
    <t>Schválené příspěvky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</si>
</sst>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0"/>
    <numFmt numFmtId="166" formatCode="0.000000"/>
    <numFmt numFmtId="167" formatCode="#,##0.000000000"/>
  </numFmts>
  <fonts count="32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8"/>
      <color theme="1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9"/>
      <name val="Arial CE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9"/>
      <color indexed="81"/>
      <name val="Tahoma"/>
      <family val="2"/>
      <charset val="238"/>
    </font>
    <font>
      <sz val="8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21" fillId="0" borderId="0"/>
    <xf numFmtId="0" fontId="24" fillId="0" borderId="0"/>
    <xf numFmtId="0" fontId="3" fillId="0" borderId="0"/>
  </cellStyleXfs>
  <cellXfs count="200">
    <xf numFmtId="0" fontId="0" fillId="0" borderId="0" xfId="0"/>
    <xf numFmtId="0" fontId="3" fillId="0" borderId="0" xfId="1"/>
    <xf numFmtId="0" fontId="7" fillId="0" borderId="0" xfId="1" applyFont="1" applyAlignment="1">
      <alignment horizontal="left"/>
    </xf>
    <xf numFmtId="0" fontId="8" fillId="0" borderId="0" xfId="1" applyFont="1"/>
    <xf numFmtId="0" fontId="7" fillId="0" borderId="0" xfId="1" applyFont="1"/>
    <xf numFmtId="0" fontId="9" fillId="0" borderId="0" xfId="1" applyFont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vertical="center"/>
    </xf>
    <xf numFmtId="4" fontId="11" fillId="2" borderId="6" xfId="1" applyNumberFormat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vertical="center"/>
    </xf>
    <xf numFmtId="0" fontId="11" fillId="2" borderId="9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0" fontId="9" fillId="0" borderId="0" xfId="2" applyNumberFormat="1" applyFont="1" applyFill="1" applyAlignment="1">
      <alignment vertical="center"/>
    </xf>
    <xf numFmtId="0" fontId="3" fillId="0" borderId="0" xfId="1" applyAlignme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vertical="center"/>
    </xf>
    <xf numFmtId="3" fontId="8" fillId="0" borderId="12" xfId="1" applyNumberFormat="1" applyFont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3" fontId="8" fillId="0" borderId="10" xfId="1" applyNumberFormat="1" applyFont="1" applyBorder="1" applyAlignment="1">
      <alignment horizontal="right" vertical="center"/>
    </xf>
    <xf numFmtId="164" fontId="8" fillId="0" borderId="11" xfId="1" applyNumberFormat="1" applyFont="1" applyBorder="1" applyAlignment="1">
      <alignment horizontal="right" vertical="center"/>
    </xf>
    <xf numFmtId="3" fontId="3" fillId="0" borderId="0" xfId="1" applyNumberFormat="1" applyAlignment="1">
      <alignment vertical="center"/>
    </xf>
    <xf numFmtId="0" fontId="8" fillId="0" borderId="7" xfId="1" applyFont="1" applyBorder="1" applyAlignment="1">
      <alignment vertical="center"/>
    </xf>
    <xf numFmtId="3" fontId="8" fillId="0" borderId="9" xfId="1" applyNumberFormat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vertical="center"/>
    </xf>
    <xf numFmtId="3" fontId="8" fillId="0" borderId="15" xfId="1" applyNumberFormat="1" applyFont="1" applyBorder="1" applyAlignment="1">
      <alignment horizontal="right" vertical="center"/>
    </xf>
    <xf numFmtId="3" fontId="8" fillId="0" borderId="16" xfId="1" applyNumberFormat="1" applyFont="1" applyBorder="1" applyAlignment="1">
      <alignment horizontal="right" vertical="center"/>
    </xf>
    <xf numFmtId="164" fontId="8" fillId="0" borderId="17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vertical="center"/>
    </xf>
    <xf numFmtId="3" fontId="8" fillId="0" borderId="20" xfId="1" applyNumberFormat="1" applyFont="1" applyBorder="1" applyAlignment="1">
      <alignment vertical="center"/>
    </xf>
    <xf numFmtId="3" fontId="8" fillId="0" borderId="21" xfId="1" applyNumberFormat="1" applyFont="1" applyBorder="1" applyAlignment="1">
      <alignment vertical="center"/>
    </xf>
    <xf numFmtId="3" fontId="8" fillId="0" borderId="22" xfId="1" applyNumberFormat="1" applyFont="1" applyBorder="1" applyAlignment="1">
      <alignment vertical="center"/>
    </xf>
    <xf numFmtId="164" fontId="8" fillId="0" borderId="23" xfId="1" applyNumberFormat="1" applyFont="1" applyBorder="1" applyAlignment="1">
      <alignment horizontal="right" vertical="center"/>
    </xf>
    <xf numFmtId="0" fontId="12" fillId="0" borderId="0" xfId="1" applyFont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3" fontId="8" fillId="0" borderId="0" xfId="1" applyNumberFormat="1" applyFont="1" applyAlignment="1">
      <alignment vertical="center"/>
    </xf>
    <xf numFmtId="164" fontId="8" fillId="0" borderId="0" xfId="1" applyNumberFormat="1" applyFont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0" fontId="7" fillId="0" borderId="24" xfId="1" applyFont="1" applyBorder="1" applyAlignment="1">
      <alignment vertical="center"/>
    </xf>
    <xf numFmtId="3" fontId="8" fillId="0" borderId="8" xfId="1" applyNumberFormat="1" applyFont="1" applyBorder="1" applyAlignment="1">
      <alignment vertical="center"/>
    </xf>
    <xf numFmtId="3" fontId="8" fillId="0" borderId="25" xfId="1" applyNumberFormat="1" applyFont="1" applyBorder="1" applyAlignment="1">
      <alignment vertical="center"/>
    </xf>
    <xf numFmtId="3" fontId="8" fillId="0" borderId="3" xfId="1" applyNumberFormat="1" applyFont="1" applyBorder="1" applyAlignment="1">
      <alignment vertical="center"/>
    </xf>
    <xf numFmtId="3" fontId="8" fillId="0" borderId="3" xfId="1" applyNumberFormat="1" applyFont="1" applyBorder="1" applyAlignment="1">
      <alignment horizontal="right" vertical="center"/>
    </xf>
    <xf numFmtId="164" fontId="8" fillId="0" borderId="5" xfId="1" applyNumberFormat="1" applyFont="1" applyBorder="1" applyAlignment="1">
      <alignment horizontal="right" vertical="center"/>
    </xf>
    <xf numFmtId="3" fontId="8" fillId="0" borderId="12" xfId="1" applyNumberFormat="1" applyFont="1" applyBorder="1" applyAlignment="1">
      <alignment vertical="center"/>
    </xf>
    <xf numFmtId="3" fontId="8" fillId="0" borderId="10" xfId="1" applyNumberFormat="1" applyFont="1" applyBorder="1" applyAlignment="1">
      <alignment vertical="center"/>
    </xf>
    <xf numFmtId="3" fontId="8" fillId="0" borderId="15" xfId="1" applyNumberFormat="1" applyFont="1" applyBorder="1" applyAlignment="1">
      <alignment vertical="center"/>
    </xf>
    <xf numFmtId="3" fontId="8" fillId="0" borderId="26" xfId="1" applyNumberFormat="1" applyFont="1" applyBorder="1" applyAlignment="1">
      <alignment vertical="center"/>
    </xf>
    <xf numFmtId="3" fontId="8" fillId="0" borderId="16" xfId="1" applyNumberFormat="1" applyFont="1" applyBorder="1" applyAlignment="1">
      <alignment vertical="center"/>
    </xf>
    <xf numFmtId="0" fontId="8" fillId="0" borderId="19" xfId="1" applyFont="1" applyBorder="1" applyAlignment="1">
      <alignment vertical="center"/>
    </xf>
    <xf numFmtId="0" fontId="3" fillId="0" borderId="0" xfId="1" applyAlignment="1">
      <alignment horizontal="center" vertical="center"/>
    </xf>
    <xf numFmtId="0" fontId="13" fillId="0" borderId="0" xfId="1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3" fontId="14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3" fontId="8" fillId="0" borderId="5" xfId="1" applyNumberFormat="1" applyFont="1" applyBorder="1" applyAlignment="1">
      <alignment vertical="center"/>
    </xf>
    <xf numFmtId="1" fontId="3" fillId="0" borderId="0" xfId="1" applyNumberFormat="1" applyAlignment="1">
      <alignment vertical="center"/>
    </xf>
    <xf numFmtId="3" fontId="8" fillId="0" borderId="23" xfId="1" applyNumberFormat="1" applyFont="1" applyBorder="1" applyAlignment="1">
      <alignment vertical="center"/>
    </xf>
    <xf numFmtId="3" fontId="3" fillId="0" borderId="0" xfId="1" applyNumberFormat="1"/>
    <xf numFmtId="11" fontId="14" fillId="0" borderId="0" xfId="1" applyNumberFormat="1" applyFont="1" applyAlignment="1">
      <alignment vertical="center"/>
    </xf>
    <xf numFmtId="0" fontId="0" fillId="0" borderId="0" xfId="0" applyFill="1"/>
    <xf numFmtId="4" fontId="4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13" fillId="0" borderId="0" xfId="1" applyFont="1"/>
    <xf numFmtId="0" fontId="22" fillId="0" borderId="6" xfId="1" applyFont="1" applyBorder="1" applyAlignment="1">
      <alignment horizontal="center" vertical="center"/>
    </xf>
    <xf numFmtId="3" fontId="13" fillId="0" borderId="15" xfId="1" applyNumberFormat="1" applyFont="1" applyBorder="1" applyAlignment="1">
      <alignment horizontal="right" vertical="center"/>
    </xf>
    <xf numFmtId="0" fontId="22" fillId="0" borderId="18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13" fillId="0" borderId="10" xfId="1" applyFont="1" applyBorder="1" applyAlignment="1">
      <alignment vertical="center"/>
    </xf>
    <xf numFmtId="0" fontId="12" fillId="0" borderId="11" xfId="1" applyFont="1" applyBorder="1" applyAlignment="1">
      <alignment vertical="center"/>
    </xf>
    <xf numFmtId="0" fontId="22" fillId="0" borderId="30" xfId="1" applyFont="1" applyBorder="1" applyAlignment="1">
      <alignment horizontal="center" vertical="center"/>
    </xf>
    <xf numFmtId="0" fontId="13" fillId="0" borderId="22" xfId="1" applyFont="1" applyBorder="1" applyAlignment="1">
      <alignment vertical="center"/>
    </xf>
    <xf numFmtId="0" fontId="12" fillId="0" borderId="23" xfId="1" applyFont="1" applyBorder="1" applyAlignment="1">
      <alignment vertical="center"/>
    </xf>
    <xf numFmtId="3" fontId="13" fillId="0" borderId="20" xfId="1" applyNumberFormat="1" applyFont="1" applyBorder="1" applyAlignment="1">
      <alignment horizontal="right" vertical="center"/>
    </xf>
    <xf numFmtId="0" fontId="22" fillId="0" borderId="36" xfId="1" applyFont="1" applyBorder="1" applyAlignment="1">
      <alignment horizontal="center" vertical="center"/>
    </xf>
    <xf numFmtId="0" fontId="22" fillId="0" borderId="37" xfId="1" applyFont="1" applyBorder="1" applyAlignment="1">
      <alignment vertical="center"/>
    </xf>
    <xf numFmtId="0" fontId="23" fillId="0" borderId="38" xfId="1" applyFont="1" applyBorder="1" applyAlignment="1">
      <alignment vertical="center"/>
    </xf>
    <xf numFmtId="3" fontId="22" fillId="0" borderId="39" xfId="1" applyNumberFormat="1" applyFont="1" applyBorder="1" applyAlignment="1">
      <alignment vertical="center"/>
    </xf>
    <xf numFmtId="0" fontId="13" fillId="0" borderId="31" xfId="1" applyFont="1" applyBorder="1" applyAlignment="1">
      <alignment vertical="center"/>
    </xf>
    <xf numFmtId="0" fontId="12" fillId="0" borderId="32" xfId="1" applyFont="1" applyBorder="1" applyAlignment="1">
      <alignment vertical="center"/>
    </xf>
    <xf numFmtId="3" fontId="13" fillId="0" borderId="33" xfId="1" applyNumberFormat="1" applyFont="1" applyBorder="1" applyAlignment="1">
      <alignment horizontal="right" vertical="center"/>
    </xf>
    <xf numFmtId="3" fontId="13" fillId="0" borderId="40" xfId="1" applyNumberFormat="1" applyFont="1" applyBorder="1" applyAlignment="1">
      <alignment horizontal="right" vertical="center"/>
    </xf>
    <xf numFmtId="3" fontId="3" fillId="0" borderId="6" xfId="1" applyNumberFormat="1" applyBorder="1" applyAlignment="1">
      <alignment vertical="center"/>
    </xf>
    <xf numFmtId="3" fontId="3" fillId="0" borderId="10" xfId="1" applyNumberFormat="1" applyBorder="1" applyAlignment="1">
      <alignment vertical="center"/>
    </xf>
    <xf numFmtId="3" fontId="3" fillId="0" borderId="11" xfId="1" applyNumberFormat="1" applyBorder="1" applyAlignment="1">
      <alignment vertical="center"/>
    </xf>
    <xf numFmtId="3" fontId="3" fillId="0" borderId="28" xfId="1" applyNumberFormat="1" applyBorder="1" applyAlignment="1">
      <alignment vertical="center"/>
    </xf>
    <xf numFmtId="3" fontId="3" fillId="0" borderId="34" xfId="1" applyNumberFormat="1" applyBorder="1" applyAlignment="1">
      <alignment vertical="center"/>
    </xf>
    <xf numFmtId="3" fontId="3" fillId="0" borderId="35" xfId="1" applyNumberFormat="1" applyBorder="1" applyAlignment="1">
      <alignment vertical="center"/>
    </xf>
    <xf numFmtId="3" fontId="3" fillId="0" borderId="30" xfId="1" applyNumberFormat="1" applyBorder="1" applyAlignment="1">
      <alignment vertical="center"/>
    </xf>
    <xf numFmtId="3" fontId="3" fillId="0" borderId="31" xfId="1" applyNumberFormat="1" applyBorder="1" applyAlignment="1">
      <alignment vertical="center"/>
    </xf>
    <xf numFmtId="3" fontId="3" fillId="0" borderId="32" xfId="1" applyNumberFormat="1" applyBorder="1" applyAlignment="1">
      <alignment vertical="center"/>
    </xf>
    <xf numFmtId="3" fontId="3" fillId="0" borderId="13" xfId="1" applyNumberFormat="1" applyBorder="1" applyAlignment="1">
      <alignment vertical="center"/>
    </xf>
    <xf numFmtId="3" fontId="3" fillId="0" borderId="16" xfId="1" applyNumberFormat="1" applyBorder="1" applyAlignment="1">
      <alignment vertical="center"/>
    </xf>
    <xf numFmtId="3" fontId="3" fillId="0" borderId="17" xfId="1" applyNumberFormat="1" applyBorder="1" applyAlignment="1">
      <alignment vertical="center"/>
    </xf>
    <xf numFmtId="0" fontId="12" fillId="3" borderId="28" xfId="1" applyFont="1" applyFill="1" applyBorder="1" applyAlignment="1">
      <alignment horizontal="center" vertical="center"/>
    </xf>
    <xf numFmtId="0" fontId="12" fillId="3" borderId="34" xfId="1" applyFont="1" applyFill="1" applyBorder="1" applyAlignment="1">
      <alignment vertical="center"/>
    </xf>
    <xf numFmtId="0" fontId="12" fillId="3" borderId="35" xfId="1" applyFont="1" applyFill="1" applyBorder="1" applyAlignment="1">
      <alignment vertical="center"/>
    </xf>
    <xf numFmtId="0" fontId="23" fillId="3" borderId="27" xfId="1" applyFont="1" applyFill="1" applyBorder="1" applyAlignment="1">
      <alignment horizontal="center" vertical="center" wrapText="1"/>
    </xf>
    <xf numFmtId="0" fontId="11" fillId="3" borderId="41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42" xfId="1" applyFont="1" applyFill="1" applyBorder="1" applyAlignment="1">
      <alignment horizontal="center" vertical="center" wrapText="1"/>
    </xf>
    <xf numFmtId="0" fontId="22" fillId="4" borderId="28" xfId="1" applyFont="1" applyFill="1" applyBorder="1" applyAlignment="1">
      <alignment horizontal="center" vertical="center"/>
    </xf>
    <xf numFmtId="0" fontId="22" fillId="4" borderId="34" xfId="1" applyFont="1" applyFill="1" applyBorder="1" applyAlignment="1">
      <alignment vertical="center"/>
    </xf>
    <xf numFmtId="0" fontId="23" fillId="4" borderId="35" xfId="1" applyFont="1" applyFill="1" applyBorder="1" applyAlignment="1">
      <alignment vertical="center"/>
    </xf>
    <xf numFmtId="3" fontId="22" fillId="4" borderId="27" xfId="1" applyNumberFormat="1" applyFont="1" applyFill="1" applyBorder="1" applyAlignment="1">
      <alignment horizontal="right" vertical="center"/>
    </xf>
    <xf numFmtId="3" fontId="3" fillId="4" borderId="28" xfId="1" applyNumberFormat="1" applyFill="1" applyBorder="1" applyAlignment="1">
      <alignment vertical="center"/>
    </xf>
    <xf numFmtId="3" fontId="3" fillId="4" borderId="34" xfId="1" applyNumberFormat="1" applyFill="1" applyBorder="1" applyAlignment="1">
      <alignment vertical="center"/>
    </xf>
    <xf numFmtId="0" fontId="3" fillId="4" borderId="35" xfId="1" applyFill="1" applyBorder="1"/>
    <xf numFmtId="3" fontId="3" fillId="4" borderId="35" xfId="1" applyNumberFormat="1" applyFill="1" applyBorder="1" applyAlignment="1">
      <alignment vertical="center"/>
    </xf>
    <xf numFmtId="0" fontId="22" fillId="4" borderId="29" xfId="1" applyFont="1" applyFill="1" applyBorder="1" applyAlignment="1">
      <alignment vertical="center"/>
    </xf>
    <xf numFmtId="3" fontId="22" fillId="4" borderId="27" xfId="1" applyNumberFormat="1" applyFont="1" applyFill="1" applyBorder="1" applyAlignment="1">
      <alignment vertical="center"/>
    </xf>
    <xf numFmtId="167" fontId="3" fillId="0" borderId="0" xfId="1" applyNumberFormat="1"/>
    <xf numFmtId="0" fontId="3" fillId="0" borderId="0" xfId="7"/>
    <xf numFmtId="0" fontId="25" fillId="0" borderId="0" xfId="6" applyFont="1"/>
    <xf numFmtId="0" fontId="24" fillId="0" borderId="0" xfId="6"/>
    <xf numFmtId="0" fontId="27" fillId="0" borderId="43" xfId="6" applyFont="1" applyBorder="1" applyAlignment="1">
      <alignment horizontal="center" vertical="center" wrapText="1"/>
    </xf>
    <xf numFmtId="0" fontId="27" fillId="0" borderId="44" xfId="6" applyFont="1" applyBorder="1" applyAlignment="1">
      <alignment horizontal="center" vertical="center" wrapText="1"/>
    </xf>
    <xf numFmtId="0" fontId="27" fillId="0" borderId="45" xfId="6" applyFont="1" applyBorder="1" applyAlignment="1">
      <alignment horizontal="center" vertical="center" wrapText="1"/>
    </xf>
    <xf numFmtId="0" fontId="28" fillId="0" borderId="27" xfId="6" applyFont="1" applyBorder="1" applyAlignment="1">
      <alignment horizontal="center" vertical="center" wrapText="1"/>
    </xf>
    <xf numFmtId="1" fontId="24" fillId="0" borderId="46" xfId="6" applyNumberFormat="1" applyBorder="1"/>
    <xf numFmtId="1" fontId="24" fillId="0" borderId="47" xfId="6" applyNumberFormat="1" applyBorder="1"/>
    <xf numFmtId="0" fontId="24" fillId="0" borderId="47" xfId="6" applyBorder="1"/>
    <xf numFmtId="3" fontId="24" fillId="0" borderId="48" xfId="6" applyNumberFormat="1" applyBorder="1"/>
    <xf numFmtId="3" fontId="24" fillId="0" borderId="8" xfId="6" applyNumberFormat="1" applyBorder="1"/>
    <xf numFmtId="1" fontId="24" fillId="0" borderId="49" xfId="6" applyNumberFormat="1" applyBorder="1"/>
    <xf numFmtId="1" fontId="24" fillId="0" borderId="10" xfId="6" applyNumberFormat="1" applyBorder="1"/>
    <xf numFmtId="0" fontId="24" fillId="0" borderId="10" xfId="6" applyBorder="1"/>
    <xf numFmtId="3" fontId="24" fillId="0" borderId="50" xfId="6" applyNumberFormat="1" applyBorder="1"/>
    <xf numFmtId="3" fontId="24" fillId="0" borderId="12" xfId="6" applyNumberFormat="1" applyBorder="1"/>
    <xf numFmtId="1" fontId="24" fillId="0" borderId="51" xfId="6" applyNumberFormat="1" applyBorder="1"/>
    <xf numFmtId="1" fontId="24" fillId="0" borderId="16" xfId="6" applyNumberFormat="1" applyBorder="1"/>
    <xf numFmtId="0" fontId="24" fillId="0" borderId="16" xfId="6" applyBorder="1"/>
    <xf numFmtId="3" fontId="24" fillId="0" borderId="52" xfId="6" applyNumberFormat="1" applyBorder="1"/>
    <xf numFmtId="3" fontId="24" fillId="0" borderId="20" xfId="6" applyNumberFormat="1" applyBorder="1"/>
    <xf numFmtId="1" fontId="24" fillId="0" borderId="53" xfId="6" applyNumberFormat="1" applyBorder="1"/>
    <xf numFmtId="1" fontId="24" fillId="0" borderId="3" xfId="6" applyNumberFormat="1" applyBorder="1"/>
    <xf numFmtId="0" fontId="24" fillId="0" borderId="3" xfId="6" applyBorder="1"/>
    <xf numFmtId="3" fontId="24" fillId="0" borderId="54" xfId="6" applyNumberFormat="1" applyBorder="1"/>
    <xf numFmtId="1" fontId="24" fillId="0" borderId="55" xfId="6" applyNumberFormat="1" applyBorder="1"/>
    <xf numFmtId="1" fontId="24" fillId="0" borderId="22" xfId="6" applyNumberFormat="1" applyBorder="1"/>
    <xf numFmtId="0" fontId="24" fillId="0" borderId="22" xfId="6" applyBorder="1"/>
    <xf numFmtId="3" fontId="24" fillId="0" borderId="56" xfId="6" applyNumberFormat="1" applyBorder="1"/>
    <xf numFmtId="1" fontId="24" fillId="0" borderId="57" xfId="6" applyNumberFormat="1" applyBorder="1"/>
    <xf numFmtId="1" fontId="24" fillId="0" borderId="31" xfId="6" applyNumberFormat="1" applyBorder="1"/>
    <xf numFmtId="0" fontId="24" fillId="0" borderId="31" xfId="6" applyBorder="1"/>
    <xf numFmtId="3" fontId="24" fillId="0" borderId="58" xfId="6" applyNumberFormat="1" applyBorder="1"/>
    <xf numFmtId="0" fontId="24" fillId="0" borderId="59" xfId="6" applyBorder="1"/>
    <xf numFmtId="1" fontId="24" fillId="0" borderId="60" xfId="6" applyNumberFormat="1" applyBorder="1"/>
    <xf numFmtId="1" fontId="24" fillId="0" borderId="61" xfId="6" applyNumberFormat="1" applyBorder="1"/>
    <xf numFmtId="0" fontId="24" fillId="0" borderId="61" xfId="6" applyBorder="1"/>
    <xf numFmtId="3" fontId="24" fillId="0" borderId="62" xfId="6" applyNumberFormat="1" applyBorder="1"/>
    <xf numFmtId="1" fontId="24" fillId="0" borderId="63" xfId="6" applyNumberFormat="1" applyBorder="1"/>
    <xf numFmtId="1" fontId="24" fillId="0" borderId="59" xfId="6" applyNumberFormat="1" applyBorder="1"/>
    <xf numFmtId="3" fontId="24" fillId="0" borderId="64" xfId="6" applyNumberFormat="1" applyBorder="1"/>
    <xf numFmtId="165" fontId="24" fillId="0" borderId="0" xfId="6" applyNumberFormat="1"/>
    <xf numFmtId="4" fontId="24" fillId="0" borderId="0" xfId="6" applyNumberFormat="1"/>
    <xf numFmtId="4" fontId="24" fillId="0" borderId="65" xfId="6" applyNumberFormat="1" applyBorder="1"/>
    <xf numFmtId="0" fontId="24" fillId="0" borderId="0" xfId="6" applyAlignment="1">
      <alignment horizontal="right"/>
    </xf>
    <xf numFmtId="0" fontId="4" fillId="0" borderId="0" xfId="0" applyFont="1" applyFill="1"/>
    <xf numFmtId="1" fontId="0" fillId="0" borderId="0" xfId="0" applyNumberForma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1" fontId="4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4" fontId="4" fillId="0" borderId="0" xfId="0" applyNumberFormat="1" applyFont="1" applyFill="1"/>
    <xf numFmtId="0" fontId="2" fillId="0" borderId="1" xfId="0" applyFont="1" applyFill="1" applyBorder="1" applyAlignment="1">
      <alignment horizontal="center"/>
    </xf>
    <xf numFmtId="166" fontId="0" fillId="0" borderId="0" xfId="0" applyNumberFormat="1" applyFill="1"/>
    <xf numFmtId="4" fontId="17" fillId="0" borderId="0" xfId="3" applyNumberFormat="1" applyFont="1" applyFill="1" applyAlignment="1">
      <alignment horizontal="left"/>
    </xf>
    <xf numFmtId="3" fontId="29" fillId="2" borderId="8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left"/>
    </xf>
    <xf numFmtId="0" fontId="31" fillId="0" borderId="0" xfId="1" applyFont="1" applyAlignment="1">
      <alignment horizontal="left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25" fillId="0" borderId="0" xfId="6" applyFont="1" applyAlignment="1">
      <alignment horizontal="center"/>
    </xf>
    <xf numFmtId="0" fontId="26" fillId="0" borderId="0" xfId="6" applyFont="1" applyAlignment="1">
      <alignment horizontal="center"/>
    </xf>
  </cellXfs>
  <cellStyles count="8">
    <cellStyle name="Excel Built-in Normal" xfId="4" xr:uid="{83EEDC64-343B-4B50-8DFB-D52BE9249CE4}"/>
    <cellStyle name="Normální" xfId="0" builtinId="0"/>
    <cellStyle name="Normální 2" xfId="1" xr:uid="{04C147EA-573F-4C88-B4CE-EA9F581A946A}"/>
    <cellStyle name="Normální 2 2" xfId="7" xr:uid="{EF0A067C-932D-43CF-9F0C-8F2B0A4315BD}"/>
    <cellStyle name="Normální 2 2 2" xfId="6" xr:uid="{F90949E2-7903-448F-A4C5-D31824E55304}"/>
    <cellStyle name="Normální 3" xfId="5" xr:uid="{B4B05EA7-7D68-4886-B7D9-994ED843B3EC}"/>
    <cellStyle name="Normální 5" xfId="3" xr:uid="{6BBA749E-135E-420C-9AC6-6F5CF1491A96}"/>
    <cellStyle name="Procenta 2" xfId="2" xr:uid="{1AB9DA86-B044-457C-B168-06F77E97E14D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_ROZPO&#268;ET/ROZPO&#268;ET%202026/2026_Priprava%20rozpoctu/Skoly/Skoly_projednani_rozpoctu/Pozadavky_skoly_2026_13112025_aktual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Š Karlická"/>
      <sheetName val="MŠK - porovnání"/>
      <sheetName val="MŠ BO"/>
      <sheetName val="MŠ BO - porovnání"/>
      <sheetName val="MŠ HUS"/>
      <sheetName val="MŠ Hus - porovnání"/>
      <sheetName val="ZŠ "/>
      <sheetName val="ZŠ - porovnání"/>
      <sheetName val="ZUŠ "/>
      <sheetName val="ZUŠ - porovnání"/>
      <sheetName val="Příspěvky 2026 - souhrn"/>
      <sheetName val="MŠ - porovnání návrhů 2026"/>
      <sheetName val="Přehled hosp. 2024"/>
      <sheetName val="MŠ - Topolská"/>
      <sheetName val="MŠT - porovnání"/>
    </sheetNames>
    <sheetDataSet>
      <sheetData sheetId="0">
        <row r="80">
          <cell r="D80">
            <v>1562943</v>
          </cell>
          <cell r="I80">
            <v>1619600</v>
          </cell>
        </row>
        <row r="81">
          <cell r="D81">
            <v>795036</v>
          </cell>
          <cell r="I81">
            <v>691637</v>
          </cell>
        </row>
        <row r="82">
          <cell r="D82">
            <v>2500323.2319999998</v>
          </cell>
        </row>
      </sheetData>
      <sheetData sheetId="1" refreshError="1"/>
      <sheetData sheetId="2">
        <row r="86">
          <cell r="D86">
            <v>1782503</v>
          </cell>
        </row>
        <row r="87">
          <cell r="D87">
            <v>654009</v>
          </cell>
        </row>
        <row r="88">
          <cell r="D88">
            <v>2173074.1119999997</v>
          </cell>
        </row>
      </sheetData>
      <sheetData sheetId="3" refreshError="1"/>
      <sheetData sheetId="4">
        <row r="86">
          <cell r="D86">
            <v>1159000.0000000005</v>
          </cell>
          <cell r="I86">
            <v>1164000</v>
          </cell>
        </row>
        <row r="87">
          <cell r="D87">
            <v>1350695</v>
          </cell>
          <cell r="I87">
            <v>1350695</v>
          </cell>
        </row>
        <row r="88">
          <cell r="D88">
            <v>2131630.128</v>
          </cell>
        </row>
        <row r="89">
          <cell r="D89">
            <v>0</v>
          </cell>
        </row>
      </sheetData>
      <sheetData sheetId="5" refreshError="1"/>
      <sheetData sheetId="6">
        <row r="88">
          <cell r="D88">
            <v>7310752.0000000019</v>
          </cell>
          <cell r="I88">
            <v>8258500</v>
          </cell>
        </row>
        <row r="89">
          <cell r="D89">
            <v>5145207.9000000004</v>
          </cell>
          <cell r="I89">
            <v>5105416.6500000004</v>
          </cell>
        </row>
        <row r="90">
          <cell r="D90">
            <v>7051441.9199999999</v>
          </cell>
        </row>
        <row r="91">
          <cell r="D91">
            <v>5818940</v>
          </cell>
        </row>
        <row r="92">
          <cell r="D92">
            <v>1103728</v>
          </cell>
        </row>
      </sheetData>
      <sheetData sheetId="7" refreshError="1"/>
      <sheetData sheetId="8">
        <row r="82">
          <cell r="D82">
            <v>81349.999999999767</v>
          </cell>
          <cell r="I82">
            <v>415500</v>
          </cell>
        </row>
        <row r="83">
          <cell r="D83">
            <v>456244</v>
          </cell>
          <cell r="I83">
            <v>438583</v>
          </cell>
        </row>
        <row r="84">
          <cell r="D84">
            <v>1230831.8400000001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3EF8-074C-4E5C-B2D2-0F0690036306}">
  <sheetPr>
    <pageSetUpPr fitToPage="1"/>
  </sheetPr>
  <dimension ref="A1:L16"/>
  <sheetViews>
    <sheetView tabSelected="1" workbookViewId="0">
      <selection activeCell="B1" sqref="B1"/>
    </sheetView>
  </sheetViews>
  <sheetFormatPr defaultRowHeight="12.75" x14ac:dyDescent="0.2"/>
  <cols>
    <col min="1" max="1" width="2.140625" style="1" customWidth="1"/>
    <col min="2" max="2" width="7.85546875" style="1" customWidth="1"/>
    <col min="3" max="3" width="60.42578125" style="1" customWidth="1"/>
    <col min="4" max="4" width="10.5703125" style="1" customWidth="1"/>
    <col min="5" max="5" width="15.7109375" style="1" customWidth="1"/>
    <col min="6" max="10" width="11.7109375" style="1" customWidth="1"/>
    <col min="11" max="16384" width="9.140625" style="1"/>
  </cols>
  <sheetData>
    <row r="1" spans="1:12" ht="18" x14ac:dyDescent="0.25">
      <c r="B1" s="192" t="s">
        <v>722</v>
      </c>
      <c r="C1" s="69"/>
      <c r="D1" s="69"/>
      <c r="E1" s="35"/>
    </row>
    <row r="2" spans="1:12" x14ac:dyDescent="0.2">
      <c r="B2" s="35" t="s">
        <v>616</v>
      </c>
      <c r="C2" s="35"/>
      <c r="D2" s="35"/>
      <c r="E2" s="35"/>
    </row>
    <row r="3" spans="1:12" ht="13.5" thickBot="1" x14ac:dyDescent="0.25">
      <c r="B3" s="35"/>
      <c r="C3" s="35"/>
      <c r="D3" s="35"/>
      <c r="E3" s="35"/>
    </row>
    <row r="4" spans="1:12" ht="36.75" thickBot="1" x14ac:dyDescent="0.25">
      <c r="A4" s="5"/>
      <c r="B4" s="102" t="s">
        <v>666</v>
      </c>
      <c r="C4" s="103" t="s">
        <v>664</v>
      </c>
      <c r="D4" s="104" t="s">
        <v>665</v>
      </c>
      <c r="E4" s="105" t="s">
        <v>723</v>
      </c>
      <c r="F4" s="106" t="s">
        <v>654</v>
      </c>
      <c r="G4" s="107" t="s">
        <v>689</v>
      </c>
      <c r="H4" s="107" t="s">
        <v>690</v>
      </c>
      <c r="I4" s="107" t="s">
        <v>653</v>
      </c>
      <c r="J4" s="108" t="s">
        <v>618</v>
      </c>
    </row>
    <row r="5" spans="1:12" ht="16.5" thickBot="1" x14ac:dyDescent="0.25">
      <c r="A5" s="14"/>
      <c r="B5" s="109">
        <v>1</v>
      </c>
      <c r="C5" s="110" t="s">
        <v>620</v>
      </c>
      <c r="D5" s="111"/>
      <c r="E5" s="112">
        <f t="shared" ref="E5:J5" si="0">SUM(E6:E7)</f>
        <v>603333.56364200008</v>
      </c>
      <c r="F5" s="113">
        <f t="shared" si="0"/>
        <v>583878.429</v>
      </c>
      <c r="G5" s="114">
        <f t="shared" si="0"/>
        <v>600588.49554999999</v>
      </c>
      <c r="H5" s="114">
        <f t="shared" si="0"/>
        <v>409625.97032999998</v>
      </c>
      <c r="I5" s="114">
        <f t="shared" si="0"/>
        <v>469518.68938999996</v>
      </c>
      <c r="J5" s="115">
        <f t="shared" si="0"/>
        <v>434019.42099999997</v>
      </c>
    </row>
    <row r="6" spans="1:12" ht="15.75" x14ac:dyDescent="0.2">
      <c r="A6" s="14"/>
      <c r="B6" s="78"/>
      <c r="C6" s="86" t="s">
        <v>621</v>
      </c>
      <c r="D6" s="87" t="s">
        <v>669</v>
      </c>
      <c r="E6" s="88">
        <f>'Výdaje provozní'!G928</f>
        <v>452651.63464200008</v>
      </c>
      <c r="F6" s="96">
        <f>'Celková bilance'!E7</f>
        <v>420806.39500000002</v>
      </c>
      <c r="G6" s="97">
        <f>'Celková bilance'!F7</f>
        <v>427036.49877000001</v>
      </c>
      <c r="H6" s="97">
        <f>'Celková bilance'!G7</f>
        <v>320168.23103999998</v>
      </c>
      <c r="I6" s="97">
        <f>'Celková bilance'!H7</f>
        <v>373218.44861999998</v>
      </c>
      <c r="J6" s="98">
        <f>'Celková bilance'!I7</f>
        <v>356993.09399999998</v>
      </c>
    </row>
    <row r="7" spans="1:12" ht="16.5" thickBot="1" x14ac:dyDescent="0.25">
      <c r="A7" s="14"/>
      <c r="B7" s="72"/>
      <c r="C7" s="79" t="s">
        <v>667</v>
      </c>
      <c r="D7" s="80" t="s">
        <v>670</v>
      </c>
      <c r="E7" s="81">
        <f>'Výdaje investiční'!G152</f>
        <v>150681.929</v>
      </c>
      <c r="F7" s="99">
        <f>'Celková bilance'!E8</f>
        <v>163072.03400000001</v>
      </c>
      <c r="G7" s="100">
        <f>'Celková bilance'!F8</f>
        <v>173551.99677999999</v>
      </c>
      <c r="H7" s="100">
        <f>'Celková bilance'!G8</f>
        <v>89457.739289999998</v>
      </c>
      <c r="I7" s="100">
        <f>'Celková bilance'!H8</f>
        <v>96300.240770000004</v>
      </c>
      <c r="J7" s="101">
        <f>'Celková bilance'!I8</f>
        <v>77026.327000000005</v>
      </c>
    </row>
    <row r="8" spans="1:12" ht="16.5" thickBot="1" x14ac:dyDescent="0.25">
      <c r="A8" s="14"/>
      <c r="B8" s="109">
        <v>2</v>
      </c>
      <c r="C8" s="110" t="s">
        <v>623</v>
      </c>
      <c r="D8" s="111"/>
      <c r="E8" s="112">
        <f>SUM(E9:E12)</f>
        <v>495189.19999999995</v>
      </c>
      <c r="F8" s="113">
        <f t="shared" ref="F8:J8" si="1">SUM(F9:F12)</f>
        <v>460456.98600000003</v>
      </c>
      <c r="G8" s="114">
        <f t="shared" si="1"/>
        <v>477167.05255000002</v>
      </c>
      <c r="H8" s="114">
        <f t="shared" si="1"/>
        <v>441350.52781</v>
      </c>
      <c r="I8" s="114">
        <f t="shared" si="1"/>
        <v>466553.79703999998</v>
      </c>
      <c r="J8" s="116">
        <f t="shared" si="1"/>
        <v>466979.92397</v>
      </c>
    </row>
    <row r="9" spans="1:12" ht="15.75" x14ac:dyDescent="0.2">
      <c r="A9" s="14"/>
      <c r="B9" s="78"/>
      <c r="C9" s="86" t="s">
        <v>655</v>
      </c>
      <c r="D9" s="87" t="s">
        <v>671</v>
      </c>
      <c r="E9" s="89">
        <f>SUM(Příjmy!G47,Příjmy!G37,Příjmy!G46,Příjmy!G60,Příjmy!G61,Příjmy!G62,Příjmy!G63,Příjmy!G70,Příjmy!G64,Příjmy!G73,Příjmy!G74,Příjmy!G75,Příjmy!G76,Příjmy!G65,Příjmy!G66,Příjmy!G67,Příjmy!G103,Příjmy!G170)</f>
        <v>276128</v>
      </c>
      <c r="F9" s="96">
        <f>'Celková bilance'!E10</f>
        <v>236845</v>
      </c>
      <c r="G9" s="97">
        <f>'Celková bilance'!F10</f>
        <v>236845</v>
      </c>
      <c r="H9" s="97">
        <f>'Celková bilance'!G10</f>
        <v>212101.48816000001</v>
      </c>
      <c r="I9" s="97">
        <f>'Celková bilance'!H10</f>
        <v>244073.84875999999</v>
      </c>
      <c r="J9" s="98">
        <f>'Celková bilance'!I10</f>
        <v>228767.49301999999</v>
      </c>
    </row>
    <row r="10" spans="1:12" ht="15.75" x14ac:dyDescent="0.2">
      <c r="A10" s="14"/>
      <c r="B10" s="70"/>
      <c r="C10" s="76" t="s">
        <v>668</v>
      </c>
      <c r="D10" s="77" t="s">
        <v>672</v>
      </c>
      <c r="E10" s="71">
        <f>Příjmy!G205-E9-E11-E12</f>
        <v>86469.539999999979</v>
      </c>
      <c r="F10" s="90">
        <f>'Celková bilance'!E11</f>
        <v>88443</v>
      </c>
      <c r="G10" s="91">
        <f>'Celková bilance'!F11</f>
        <v>93064.525999999998</v>
      </c>
      <c r="H10" s="91">
        <f>'Celková bilance'!G11</f>
        <v>115571.62940000001</v>
      </c>
      <c r="I10" s="91">
        <f>'Celková bilance'!H11</f>
        <v>90620.826530000006</v>
      </c>
      <c r="J10" s="92">
        <f>'Celková bilance'!I11</f>
        <v>109435.35894999999</v>
      </c>
    </row>
    <row r="11" spans="1:12" ht="15.75" x14ac:dyDescent="0.2">
      <c r="A11" s="14"/>
      <c r="B11" s="70"/>
      <c r="C11" s="76" t="s">
        <v>624</v>
      </c>
      <c r="D11" s="77" t="s">
        <v>673</v>
      </c>
      <c r="E11" s="71">
        <f>Příjmy!G110+Příjmy!G130</f>
        <v>600</v>
      </c>
      <c r="F11" s="90">
        <f>'Celková bilance'!E12</f>
        <v>1300</v>
      </c>
      <c r="G11" s="91">
        <f>'Celková bilance'!F12</f>
        <v>1300</v>
      </c>
      <c r="H11" s="91">
        <f>'Celková bilance'!G12</f>
        <v>1139</v>
      </c>
      <c r="I11" s="91">
        <f>'Celková bilance'!H12</f>
        <v>2695.4</v>
      </c>
      <c r="J11" s="92">
        <f>'Celková bilance'!I12</f>
        <v>2409.7750000000001</v>
      </c>
    </row>
    <row r="12" spans="1:12" ht="16.5" thickBot="1" x14ac:dyDescent="0.25">
      <c r="A12" s="14"/>
      <c r="B12" s="72"/>
      <c r="C12" s="79" t="s">
        <v>625</v>
      </c>
      <c r="D12" s="80" t="s">
        <v>674</v>
      </c>
      <c r="E12" s="81">
        <f>SUM(Příjmy!G5,Příjmy!G30,Příjmy!G31,Příjmy!G48,Příjmy!G79,Příjmy!G156,Příjmy!G182,Příjmy!G195)</f>
        <v>131991.65999999997</v>
      </c>
      <c r="F12" s="99">
        <f>'Celková bilance'!E13</f>
        <v>133868.986</v>
      </c>
      <c r="G12" s="100">
        <f>'Celková bilance'!F13</f>
        <v>145957.52655000001</v>
      </c>
      <c r="H12" s="100">
        <f>'Celková bilance'!G13</f>
        <v>112538.41024999996</v>
      </c>
      <c r="I12" s="100">
        <f>'Celková bilance'!H13</f>
        <v>129163.72174999997</v>
      </c>
      <c r="J12" s="101">
        <f>'Celková bilance'!I13</f>
        <v>126367.29700000001</v>
      </c>
    </row>
    <row r="13" spans="1:12" ht="16.5" thickBot="1" x14ac:dyDescent="0.25">
      <c r="A13" s="14"/>
      <c r="B13" s="82">
        <v>3</v>
      </c>
      <c r="C13" s="83" t="s">
        <v>626</v>
      </c>
      <c r="D13" s="84"/>
      <c r="E13" s="85">
        <f t="shared" ref="E13:J13" si="2">E8-E5</f>
        <v>-108144.36364200013</v>
      </c>
      <c r="F13" s="93">
        <f t="shared" si="2"/>
        <v>-123421.44299999997</v>
      </c>
      <c r="G13" s="94">
        <f t="shared" si="2"/>
        <v>-123421.44299999997</v>
      </c>
      <c r="H13" s="94">
        <f t="shared" si="2"/>
        <v>31724.557480000018</v>
      </c>
      <c r="I13" s="94">
        <f t="shared" si="2"/>
        <v>-2964.8923499999801</v>
      </c>
      <c r="J13" s="95">
        <f t="shared" si="2"/>
        <v>32960.50297000003</v>
      </c>
      <c r="L13" s="35" t="s">
        <v>627</v>
      </c>
    </row>
    <row r="14" spans="1:12" ht="16.5" thickBot="1" x14ac:dyDescent="0.25">
      <c r="A14" s="14"/>
      <c r="B14" s="73"/>
      <c r="C14" s="74"/>
      <c r="D14" s="75"/>
      <c r="E14" s="55"/>
      <c r="F14" s="21"/>
      <c r="G14" s="21"/>
      <c r="H14" s="21"/>
      <c r="I14" s="21"/>
      <c r="J14" s="21"/>
    </row>
    <row r="15" spans="1:12" ht="16.5" thickBot="1" x14ac:dyDescent="0.25">
      <c r="A15" s="14"/>
      <c r="B15" s="109">
        <v>4</v>
      </c>
      <c r="C15" s="117" t="s">
        <v>663</v>
      </c>
      <c r="D15" s="111" t="s">
        <v>675</v>
      </c>
      <c r="E15" s="118">
        <f>-E13</f>
        <v>108144.36364200013</v>
      </c>
      <c r="F15" s="113">
        <f t="shared" ref="F15:J15" si="3">-F13</f>
        <v>123421.44299999997</v>
      </c>
      <c r="G15" s="114">
        <f t="shared" si="3"/>
        <v>123421.44299999997</v>
      </c>
      <c r="H15" s="114">
        <f t="shared" si="3"/>
        <v>-31724.557480000018</v>
      </c>
      <c r="I15" s="114">
        <f t="shared" si="3"/>
        <v>2964.8923499999801</v>
      </c>
      <c r="J15" s="116">
        <f t="shared" si="3"/>
        <v>-32960.50297000003</v>
      </c>
    </row>
    <row r="16" spans="1:12" ht="15.75" x14ac:dyDescent="0.2">
      <c r="A16" s="14"/>
      <c r="B16" s="36"/>
      <c r="C16" s="37"/>
      <c r="D16" s="37"/>
      <c r="E16" s="38"/>
      <c r="F16" s="14"/>
      <c r="G16" s="14"/>
      <c r="H16" s="14"/>
      <c r="I16" s="14"/>
    </row>
  </sheetData>
  <pageMargins left="0.7" right="0.7" top="0.78740157499999996" bottom="0.78740157499999996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BD7E-763C-4F48-9AAC-AB554309E350}">
  <sheetPr>
    <pageSetUpPr fitToPage="1"/>
  </sheetPr>
  <dimension ref="A1:U38"/>
  <sheetViews>
    <sheetView workbookViewId="0">
      <selection activeCell="B1" sqref="B1"/>
    </sheetView>
  </sheetViews>
  <sheetFormatPr defaultRowHeight="12.75" x14ac:dyDescent="0.2"/>
  <cols>
    <col min="1" max="1" width="2.140625" style="1" customWidth="1"/>
    <col min="2" max="2" width="5.28515625" style="1" bestFit="1" customWidth="1"/>
    <col min="3" max="3" width="60.42578125" style="1" customWidth="1"/>
    <col min="4" max="10" width="13.5703125" style="1" customWidth="1"/>
    <col min="11" max="11" width="19.7109375" style="1" customWidth="1"/>
    <col min="12" max="20" width="9.140625" style="1"/>
    <col min="21" max="21" width="21.85546875" style="1" customWidth="1"/>
    <col min="22" max="16384" width="9.140625" style="1"/>
  </cols>
  <sheetData>
    <row r="1" spans="1:15" ht="18.75" x14ac:dyDescent="0.3">
      <c r="B1" s="191" t="s">
        <v>724</v>
      </c>
      <c r="C1" s="3"/>
    </row>
    <row r="2" spans="1:15" ht="15.75" x14ac:dyDescent="0.25">
      <c r="B2" s="2"/>
      <c r="C2" s="4"/>
    </row>
    <row r="3" spans="1:15" ht="13.5" thickBot="1" x14ac:dyDescent="0.25"/>
    <row r="4" spans="1:15" ht="13.5" thickBot="1" x14ac:dyDescent="0.25">
      <c r="A4" s="5"/>
      <c r="B4" s="6"/>
      <c r="C4" s="7"/>
      <c r="D4" s="193" t="s">
        <v>616</v>
      </c>
      <c r="E4" s="194"/>
      <c r="F4" s="194"/>
      <c r="G4" s="194"/>
      <c r="H4" s="194"/>
      <c r="I4" s="194"/>
      <c r="J4" s="194"/>
      <c r="K4" s="195"/>
      <c r="L4" s="5"/>
      <c r="M4" s="5"/>
      <c r="N4" s="5"/>
      <c r="O4" s="5"/>
    </row>
    <row r="5" spans="1:15" ht="36" x14ac:dyDescent="0.2">
      <c r="A5" s="5"/>
      <c r="B5" s="8" t="s">
        <v>617</v>
      </c>
      <c r="C5" s="9"/>
      <c r="D5" s="190" t="s">
        <v>723</v>
      </c>
      <c r="E5" s="10" t="s">
        <v>654</v>
      </c>
      <c r="F5" s="11" t="s">
        <v>692</v>
      </c>
      <c r="G5" s="11" t="s">
        <v>691</v>
      </c>
      <c r="H5" s="11" t="s">
        <v>653</v>
      </c>
      <c r="I5" s="11" t="s">
        <v>618</v>
      </c>
      <c r="J5" s="11" t="s">
        <v>619</v>
      </c>
      <c r="K5" s="12" t="s">
        <v>658</v>
      </c>
      <c r="L5" s="5"/>
      <c r="M5" s="5"/>
      <c r="N5" s="13"/>
      <c r="O5" s="13"/>
    </row>
    <row r="6" spans="1:15" ht="15.75" x14ac:dyDescent="0.2">
      <c r="A6" s="14"/>
      <c r="B6" s="15">
        <v>1</v>
      </c>
      <c r="C6" s="16" t="s">
        <v>620</v>
      </c>
      <c r="D6" s="17">
        <f t="shared" ref="D6:H6" si="0">SUM(D7:D8)</f>
        <v>603333.56364200008</v>
      </c>
      <c r="E6" s="18">
        <f t="shared" si="0"/>
        <v>583878.429</v>
      </c>
      <c r="F6" s="19">
        <f t="shared" si="0"/>
        <v>600588.49554999999</v>
      </c>
      <c r="G6" s="19">
        <f t="shared" si="0"/>
        <v>409625.97032999998</v>
      </c>
      <c r="H6" s="19">
        <f t="shared" si="0"/>
        <v>469518.68938999996</v>
      </c>
      <c r="I6" s="19">
        <f t="shared" ref="I6:J6" si="1">SUM(I7:I8)</f>
        <v>434019.42099999997</v>
      </c>
      <c r="J6" s="19">
        <f t="shared" si="1"/>
        <v>408579.11600000004</v>
      </c>
      <c r="K6" s="20">
        <f>D6/H6-1</f>
        <v>0.28500436143628871</v>
      </c>
      <c r="L6" s="14"/>
      <c r="M6" s="21"/>
      <c r="N6" s="21"/>
      <c r="O6" s="21"/>
    </row>
    <row r="7" spans="1:15" ht="15.75" x14ac:dyDescent="0.2">
      <c r="A7" s="14"/>
      <c r="B7" s="15"/>
      <c r="C7" s="22" t="s">
        <v>621</v>
      </c>
      <c r="D7" s="17">
        <f>'Výdaje provozní'!G928</f>
        <v>452651.63464200008</v>
      </c>
      <c r="E7" s="23">
        <v>420806.39500000002</v>
      </c>
      <c r="F7" s="19">
        <v>427036.49877000001</v>
      </c>
      <c r="G7" s="19">
        <f>769152.30704-448984.076</f>
        <v>320168.23103999998</v>
      </c>
      <c r="H7" s="19">
        <f>892175.71852-518957.2699</f>
        <v>373218.44861999998</v>
      </c>
      <c r="I7" s="19">
        <v>356993.09399999998</v>
      </c>
      <c r="J7" s="19">
        <v>310487.85600000003</v>
      </c>
      <c r="K7" s="20"/>
      <c r="L7" s="14"/>
      <c r="M7" s="21"/>
      <c r="N7" s="21"/>
      <c r="O7" s="21"/>
    </row>
    <row r="8" spans="1:15" ht="15.75" x14ac:dyDescent="0.2">
      <c r="A8" s="14"/>
      <c r="B8" s="15"/>
      <c r="C8" s="22" t="s">
        <v>622</v>
      </c>
      <c r="D8" s="17">
        <f>'Výdaje investiční'!G152</f>
        <v>150681.929</v>
      </c>
      <c r="E8" s="23">
        <v>163072.03400000001</v>
      </c>
      <c r="F8" s="19">
        <v>173551.99677999999</v>
      </c>
      <c r="G8" s="19">
        <v>89457.739289999998</v>
      </c>
      <c r="H8" s="19">
        <v>96300.240770000004</v>
      </c>
      <c r="I8" s="19">
        <v>77026.327000000005</v>
      </c>
      <c r="J8" s="19">
        <v>98091.26</v>
      </c>
      <c r="K8" s="20"/>
      <c r="L8" s="14"/>
      <c r="M8" s="21"/>
      <c r="N8" s="21"/>
      <c r="O8" s="21"/>
    </row>
    <row r="9" spans="1:15" ht="15.75" x14ac:dyDescent="0.2">
      <c r="A9" s="14"/>
      <c r="B9" s="15">
        <v>2</v>
      </c>
      <c r="C9" s="16" t="s">
        <v>623</v>
      </c>
      <c r="D9" s="17">
        <f>SUM(D10:D13)</f>
        <v>495189.19999999995</v>
      </c>
      <c r="E9" s="18">
        <f t="shared" ref="E9:J9" si="2">SUM(E10:E13)</f>
        <v>460456.98600000003</v>
      </c>
      <c r="F9" s="19">
        <f t="shared" si="2"/>
        <v>477167.05255000002</v>
      </c>
      <c r="G9" s="19">
        <f t="shared" si="2"/>
        <v>441350.52781</v>
      </c>
      <c r="H9" s="19">
        <f t="shared" si="2"/>
        <v>466553.79703999998</v>
      </c>
      <c r="I9" s="19">
        <f t="shared" si="2"/>
        <v>466979.92397</v>
      </c>
      <c r="J9" s="19">
        <f t="shared" si="2"/>
        <v>418397.33304</v>
      </c>
      <c r="K9" s="20">
        <f>D9/H9-1</f>
        <v>6.1376422486911775E-2</v>
      </c>
      <c r="L9" s="14"/>
      <c r="M9" s="14"/>
      <c r="N9" s="14"/>
      <c r="O9" s="14"/>
    </row>
    <row r="10" spans="1:15" ht="15.75" x14ac:dyDescent="0.2">
      <c r="A10" s="14"/>
      <c r="B10" s="24"/>
      <c r="C10" s="25" t="s">
        <v>655</v>
      </c>
      <c r="D10" s="26">
        <f>SUM(Příjmy!G47,Příjmy!G37,Příjmy!G46,Příjmy!G60,Příjmy!G61,Příjmy!G62,Příjmy!G63,Příjmy!G70,Příjmy!G64,Příjmy!G73,Příjmy!G74,Příjmy!G75,Příjmy!G76,Příjmy!G65,Příjmy!G66,Příjmy!G67,Příjmy!G103,Příjmy!G170)</f>
        <v>276128</v>
      </c>
      <c r="E10" s="23">
        <v>236845</v>
      </c>
      <c r="F10" s="27">
        <v>236845</v>
      </c>
      <c r="G10" s="27">
        <v>212101.48816000001</v>
      </c>
      <c r="H10" s="27">
        <v>244073.84875999999</v>
      </c>
      <c r="I10" s="27">
        <v>228767.49301999999</v>
      </c>
      <c r="J10" s="27">
        <v>205482.08141000001</v>
      </c>
      <c r="K10" s="28"/>
      <c r="L10" s="14"/>
      <c r="M10" s="14"/>
      <c r="N10" s="14"/>
      <c r="O10" s="14"/>
    </row>
    <row r="11" spans="1:15" ht="15.75" x14ac:dyDescent="0.2">
      <c r="A11" s="14"/>
      <c r="B11" s="24"/>
      <c r="C11" s="25" t="s">
        <v>656</v>
      </c>
      <c r="D11" s="26">
        <f>Příjmy!G205-D10-D12-D13</f>
        <v>86469.539999999979</v>
      </c>
      <c r="E11" s="23">
        <v>88443</v>
      </c>
      <c r="F11" s="27">
        <v>93064.525999999998</v>
      </c>
      <c r="G11" s="27">
        <v>115571.62940000001</v>
      </c>
      <c r="H11" s="27">
        <v>90620.826530000006</v>
      </c>
      <c r="I11" s="27">
        <v>109435.35894999999</v>
      </c>
      <c r="J11" s="27">
        <v>91578.240489999996</v>
      </c>
      <c r="K11" s="28"/>
      <c r="L11" s="14"/>
      <c r="M11" s="14"/>
      <c r="N11" s="14"/>
      <c r="O11" s="14"/>
    </row>
    <row r="12" spans="1:15" ht="15.75" x14ac:dyDescent="0.2">
      <c r="A12" s="14"/>
      <c r="B12" s="24"/>
      <c r="C12" s="25" t="s">
        <v>624</v>
      </c>
      <c r="D12" s="26">
        <f>Příjmy!G110+Příjmy!G130</f>
        <v>600</v>
      </c>
      <c r="E12" s="23">
        <v>1300</v>
      </c>
      <c r="F12" s="27">
        <v>1300</v>
      </c>
      <c r="G12" s="27">
        <v>1139</v>
      </c>
      <c r="H12" s="27">
        <v>2695.4</v>
      </c>
      <c r="I12" s="27">
        <v>2409.7750000000001</v>
      </c>
      <c r="J12" s="27">
        <v>3056.3624399999999</v>
      </c>
      <c r="K12" s="28"/>
      <c r="L12" s="14"/>
      <c r="M12" s="14"/>
      <c r="N12" s="14"/>
      <c r="O12" s="14"/>
    </row>
    <row r="13" spans="1:15" ht="15.75" x14ac:dyDescent="0.2">
      <c r="A13" s="14"/>
      <c r="B13" s="24"/>
      <c r="C13" s="25" t="s">
        <v>625</v>
      </c>
      <c r="D13" s="26">
        <f>SUM(Příjmy!G5,Příjmy!G30,Příjmy!G31,Příjmy!G48,Příjmy!G79,Příjmy!G156,Příjmy!G182,Příjmy!G195)</f>
        <v>131991.65999999997</v>
      </c>
      <c r="E13" s="23">
        <v>133868.986</v>
      </c>
      <c r="F13" s="27">
        <v>145957.52655000001</v>
      </c>
      <c r="G13" s="27">
        <f>561522.48625-448984.076</f>
        <v>112538.41024999996</v>
      </c>
      <c r="H13" s="27">
        <f>648120.99165-518957.2699</f>
        <v>129163.72174999997</v>
      </c>
      <c r="I13" s="27">
        <v>126367.29700000001</v>
      </c>
      <c r="J13" s="27">
        <f>646308.57698-528027.92828</f>
        <v>118280.64870000002</v>
      </c>
      <c r="K13" s="28"/>
      <c r="L13" s="14"/>
      <c r="M13" s="14"/>
      <c r="N13" s="14"/>
      <c r="O13" s="14"/>
    </row>
    <row r="14" spans="1:15" ht="16.5" thickBot="1" x14ac:dyDescent="0.25">
      <c r="A14" s="14"/>
      <c r="B14" s="29">
        <v>3</v>
      </c>
      <c r="C14" s="30" t="s">
        <v>626</v>
      </c>
      <c r="D14" s="31">
        <f t="shared" ref="D14:J14" si="3">D9-D6</f>
        <v>-108144.36364200013</v>
      </c>
      <c r="E14" s="32">
        <f t="shared" si="3"/>
        <v>-123421.44299999997</v>
      </c>
      <c r="F14" s="33">
        <f t="shared" si="3"/>
        <v>-123421.44299999997</v>
      </c>
      <c r="G14" s="33">
        <f t="shared" si="3"/>
        <v>31724.557480000018</v>
      </c>
      <c r="H14" s="33">
        <f t="shared" si="3"/>
        <v>-2964.8923499999801</v>
      </c>
      <c r="I14" s="33">
        <f t="shared" si="3"/>
        <v>32960.50297000003</v>
      </c>
      <c r="J14" s="33">
        <f t="shared" si="3"/>
        <v>9818.2170399999595</v>
      </c>
      <c r="K14" s="34"/>
      <c r="L14" s="14"/>
      <c r="M14" s="35" t="s">
        <v>627</v>
      </c>
      <c r="N14" s="14"/>
      <c r="O14" s="14"/>
    </row>
    <row r="15" spans="1:15" ht="16.5" thickBot="1" x14ac:dyDescent="0.25">
      <c r="A15" s="14"/>
      <c r="B15" s="36"/>
      <c r="C15" s="37"/>
      <c r="D15" s="38"/>
      <c r="E15" s="38"/>
      <c r="F15" s="38"/>
      <c r="G15" s="38"/>
      <c r="H15" s="38"/>
      <c r="I15" s="38"/>
      <c r="J15" s="38"/>
      <c r="K15" s="39"/>
      <c r="L15" s="14"/>
      <c r="M15" s="14"/>
      <c r="N15" s="14"/>
      <c r="O15" s="14"/>
    </row>
    <row r="16" spans="1:15" ht="15.75" x14ac:dyDescent="0.2">
      <c r="A16" s="14"/>
      <c r="B16" s="40">
        <v>4</v>
      </c>
      <c r="C16" s="41" t="s">
        <v>628</v>
      </c>
      <c r="D16" s="42">
        <v>0</v>
      </c>
      <c r="E16" s="43"/>
      <c r="F16" s="44"/>
      <c r="G16" s="44"/>
      <c r="H16" s="44"/>
      <c r="I16" s="44"/>
      <c r="J16" s="45"/>
      <c r="K16" s="46" t="e">
        <f>D16/H16-1</f>
        <v>#DIV/0!</v>
      </c>
      <c r="L16" s="14"/>
      <c r="M16" s="14"/>
      <c r="N16" s="14"/>
      <c r="O16" s="14"/>
    </row>
    <row r="17" spans="1:15" ht="15.75" x14ac:dyDescent="0.2">
      <c r="A17" s="14"/>
      <c r="B17" s="15">
        <v>5</v>
      </c>
      <c r="C17" s="16" t="s">
        <v>629</v>
      </c>
      <c r="D17" s="47">
        <f>SUM(D18:D24)</f>
        <v>0</v>
      </c>
      <c r="E17" s="23">
        <f t="shared" ref="E17:G17" si="4">SUM(E18:E24)</f>
        <v>0</v>
      </c>
      <c r="F17" s="48">
        <f t="shared" si="4"/>
        <v>0</v>
      </c>
      <c r="G17" s="48">
        <f t="shared" si="4"/>
        <v>0</v>
      </c>
      <c r="H17" s="48">
        <f>SUM(H18:H20)</f>
        <v>0</v>
      </c>
      <c r="I17" s="48">
        <f>SUM(I18:I20)</f>
        <v>0</v>
      </c>
      <c r="J17" s="48">
        <f>SUM(J18:J20)</f>
        <v>7952.2258700000002</v>
      </c>
      <c r="K17" s="20" t="e">
        <f>D17/H17-1</f>
        <v>#DIV/0!</v>
      </c>
      <c r="L17" s="21"/>
      <c r="M17" s="21"/>
      <c r="N17" s="14"/>
      <c r="O17" s="14"/>
    </row>
    <row r="18" spans="1:15" ht="15.75" x14ac:dyDescent="0.2">
      <c r="A18" s="14"/>
      <c r="B18" s="15"/>
      <c r="C18" s="16" t="s">
        <v>630</v>
      </c>
      <c r="D18" s="47">
        <v>0</v>
      </c>
      <c r="E18" s="23"/>
      <c r="F18" s="48"/>
      <c r="G18" s="48"/>
      <c r="H18" s="48"/>
      <c r="I18" s="48"/>
      <c r="J18" s="48">
        <v>2950.8</v>
      </c>
      <c r="K18" s="20"/>
      <c r="L18" s="14"/>
      <c r="M18" s="14"/>
      <c r="N18" s="14"/>
      <c r="O18" s="14"/>
    </row>
    <row r="19" spans="1:15" ht="15.75" x14ac:dyDescent="0.2">
      <c r="A19" s="14"/>
      <c r="B19" s="15"/>
      <c r="C19" s="16" t="s">
        <v>631</v>
      </c>
      <c r="D19" s="47">
        <v>0</v>
      </c>
      <c r="E19" s="23"/>
      <c r="F19" s="48"/>
      <c r="G19" s="48"/>
      <c r="H19" s="48"/>
      <c r="I19" s="48"/>
      <c r="J19" s="48">
        <v>1694.96</v>
      </c>
      <c r="K19" s="20"/>
      <c r="L19" s="14"/>
      <c r="M19" s="14"/>
      <c r="N19" s="14"/>
      <c r="O19" s="14"/>
    </row>
    <row r="20" spans="1:15" ht="15.75" x14ac:dyDescent="0.2">
      <c r="A20" s="14"/>
      <c r="B20" s="15"/>
      <c r="C20" s="16" t="s">
        <v>632</v>
      </c>
      <c r="D20" s="47">
        <v>0</v>
      </c>
      <c r="E20" s="23"/>
      <c r="F20" s="48"/>
      <c r="G20" s="48"/>
      <c r="H20" s="48"/>
      <c r="I20" s="48"/>
      <c r="J20" s="48">
        <v>3306.46587</v>
      </c>
      <c r="K20" s="20"/>
      <c r="L20" s="14"/>
      <c r="M20" s="14"/>
      <c r="N20" s="14"/>
      <c r="O20" s="14"/>
    </row>
    <row r="21" spans="1:15" ht="15.75" x14ac:dyDescent="0.2">
      <c r="A21" s="14"/>
      <c r="B21" s="15"/>
      <c r="C21" s="16"/>
      <c r="D21" s="47"/>
      <c r="E21" s="23"/>
      <c r="F21" s="48"/>
      <c r="G21" s="48"/>
      <c r="H21" s="48"/>
      <c r="I21" s="48"/>
      <c r="J21" s="48"/>
      <c r="K21" s="20"/>
      <c r="L21" s="14"/>
      <c r="M21" s="14"/>
      <c r="N21" s="14"/>
      <c r="O21" s="14"/>
    </row>
    <row r="22" spans="1:15" ht="15.75" x14ac:dyDescent="0.2">
      <c r="A22" s="14"/>
      <c r="B22" s="15"/>
      <c r="C22" s="16"/>
      <c r="D22" s="47"/>
      <c r="E22" s="23"/>
      <c r="F22" s="48"/>
      <c r="G22" s="48"/>
      <c r="H22" s="48"/>
      <c r="I22" s="48"/>
      <c r="J22" s="48"/>
      <c r="K22" s="20"/>
      <c r="L22" s="14"/>
      <c r="M22" s="14"/>
      <c r="N22" s="14"/>
      <c r="O22" s="14"/>
    </row>
    <row r="23" spans="1:15" ht="15.75" x14ac:dyDescent="0.2">
      <c r="A23" s="14"/>
      <c r="B23" s="15"/>
      <c r="C23" s="16"/>
      <c r="D23" s="47"/>
      <c r="E23" s="23"/>
      <c r="F23" s="48"/>
      <c r="G23" s="48"/>
      <c r="H23" s="48"/>
      <c r="I23" s="48"/>
      <c r="J23" s="48"/>
      <c r="K23" s="20"/>
      <c r="L23" s="14"/>
      <c r="M23" s="14"/>
      <c r="N23" s="14"/>
      <c r="O23" s="14"/>
    </row>
    <row r="24" spans="1:15" ht="15.75" x14ac:dyDescent="0.2">
      <c r="A24" s="14"/>
      <c r="B24" s="15"/>
      <c r="C24" s="16"/>
      <c r="D24" s="47"/>
      <c r="E24" s="23"/>
      <c r="F24" s="48"/>
      <c r="G24" s="48"/>
      <c r="H24" s="48"/>
      <c r="I24" s="48"/>
      <c r="J24" s="48"/>
      <c r="K24" s="20"/>
      <c r="L24" s="14"/>
      <c r="M24" s="14"/>
      <c r="N24" s="14"/>
      <c r="O24" s="14"/>
    </row>
    <row r="25" spans="1:15" ht="15.75" x14ac:dyDescent="0.2">
      <c r="A25" s="14"/>
      <c r="B25" s="15">
        <v>6</v>
      </c>
      <c r="C25" s="16" t="s">
        <v>633</v>
      </c>
      <c r="D25" s="47">
        <f t="shared" ref="D25:J25" si="5">SUM(D26:D29)</f>
        <v>108144.364</v>
      </c>
      <c r="E25" s="23">
        <f t="shared" si="5"/>
        <v>123421.443</v>
      </c>
      <c r="F25" s="48">
        <f t="shared" si="5"/>
        <v>123421.443</v>
      </c>
      <c r="G25" s="48">
        <f t="shared" si="5"/>
        <v>-31724.557479999999</v>
      </c>
      <c r="H25" s="48">
        <f t="shared" si="5"/>
        <v>2964.8923500000001</v>
      </c>
      <c r="I25" s="48">
        <f t="shared" si="5"/>
        <v>-32960.502</v>
      </c>
      <c r="J25" s="48">
        <f t="shared" si="5"/>
        <v>-1866.0349999999999</v>
      </c>
      <c r="K25" s="20">
        <f>D25/H25-1</f>
        <v>35.474971511191626</v>
      </c>
      <c r="L25" s="14"/>
      <c r="N25" s="14"/>
      <c r="O25" s="14"/>
    </row>
    <row r="26" spans="1:15" ht="15.75" x14ac:dyDescent="0.2">
      <c r="A26" s="14"/>
      <c r="B26" s="15"/>
      <c r="C26" s="22" t="s">
        <v>634</v>
      </c>
      <c r="D26" s="47">
        <f>Příjmy!G209</f>
        <v>108144.364</v>
      </c>
      <c r="E26" s="23">
        <f>123421.443-E27-E28</f>
        <v>122251.443</v>
      </c>
      <c r="F26" s="23">
        <f>123421.443-F27-F28</f>
        <v>122251.443</v>
      </c>
      <c r="G26" s="48">
        <f>-31724.55748-215.90691-115.36187</f>
        <v>-32055.826260000002</v>
      </c>
      <c r="H26" s="48">
        <f>2964.89235-H27-H28</f>
        <v>1815.46594</v>
      </c>
      <c r="I26" s="48">
        <f>-32960.502-I27-I28</f>
        <v>-34123.73029</v>
      </c>
      <c r="J26" s="48">
        <f>-1866.035-J27-J28</f>
        <v>-2539.7645499999999</v>
      </c>
      <c r="K26" s="20"/>
      <c r="L26" s="14"/>
      <c r="M26" s="14"/>
      <c r="N26" s="14"/>
      <c r="O26" s="14"/>
    </row>
    <row r="27" spans="1:15" ht="15.75" x14ac:dyDescent="0.2">
      <c r="A27" s="14"/>
      <c r="B27" s="15"/>
      <c r="C27" s="22" t="s">
        <v>635</v>
      </c>
      <c r="D27" s="47">
        <f>Příjmy!G210</f>
        <v>0</v>
      </c>
      <c r="E27" s="23">
        <v>670</v>
      </c>
      <c r="F27" s="23">
        <v>670</v>
      </c>
      <c r="G27" s="48">
        <v>215.90691000000001</v>
      </c>
      <c r="H27" s="48">
        <v>600.89300000000003</v>
      </c>
      <c r="I27" s="48">
        <v>130.08000000000001</v>
      </c>
      <c r="J27" s="48">
        <v>0</v>
      </c>
      <c r="K27" s="20"/>
      <c r="L27" s="14"/>
      <c r="M27" s="14"/>
      <c r="N27" s="14"/>
      <c r="O27" s="14"/>
    </row>
    <row r="28" spans="1:15" ht="15.75" x14ac:dyDescent="0.2">
      <c r="A28" s="14"/>
      <c r="B28" s="24"/>
      <c r="C28" s="25" t="s">
        <v>636</v>
      </c>
      <c r="D28" s="49">
        <f>Příjmy!G211</f>
        <v>0</v>
      </c>
      <c r="E28" s="50">
        <v>500</v>
      </c>
      <c r="F28" s="51">
        <v>500</v>
      </c>
      <c r="G28" s="51">
        <v>115.36187</v>
      </c>
      <c r="H28" s="51">
        <v>548.53341</v>
      </c>
      <c r="I28" s="51">
        <v>1033.1482900000001</v>
      </c>
      <c r="J28" s="51">
        <v>673.72955000000002</v>
      </c>
      <c r="K28" s="28"/>
      <c r="L28" s="14"/>
      <c r="M28" s="14"/>
      <c r="N28" s="14"/>
      <c r="O28" s="14"/>
    </row>
    <row r="29" spans="1:15" ht="16.5" thickBot="1" x14ac:dyDescent="0.25">
      <c r="A29" s="14"/>
      <c r="B29" s="29"/>
      <c r="C29" s="52" t="s">
        <v>637</v>
      </c>
      <c r="D29" s="31"/>
      <c r="E29" s="32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4"/>
      <c r="L29" s="14"/>
      <c r="M29" s="14"/>
      <c r="N29" s="14"/>
      <c r="O29" s="14"/>
    </row>
    <row r="30" spans="1:15" ht="16.5" thickBot="1" x14ac:dyDescent="0.25">
      <c r="A30" s="14"/>
      <c r="B30" s="36"/>
      <c r="C30" s="37"/>
      <c r="D30" s="38"/>
      <c r="E30" s="38"/>
      <c r="F30" s="38"/>
      <c r="G30" s="38"/>
      <c r="H30" s="38"/>
      <c r="I30" s="38"/>
      <c r="J30" s="38"/>
      <c r="K30" s="39"/>
      <c r="L30" s="14"/>
      <c r="M30" s="14"/>
      <c r="N30" s="14"/>
      <c r="O30" s="14"/>
    </row>
    <row r="31" spans="1:15" ht="15.75" x14ac:dyDescent="0.2">
      <c r="A31" s="14"/>
      <c r="B31" s="40">
        <v>7</v>
      </c>
      <c r="C31" s="41" t="s">
        <v>638</v>
      </c>
      <c r="D31" s="42">
        <f t="shared" ref="D31:J31" si="6">D6+D17</f>
        <v>603333.56364200008</v>
      </c>
      <c r="E31" s="43">
        <f t="shared" si="6"/>
        <v>583878.429</v>
      </c>
      <c r="F31" s="44">
        <f t="shared" si="6"/>
        <v>600588.49554999999</v>
      </c>
      <c r="G31" s="44">
        <f t="shared" si="6"/>
        <v>409625.97032999998</v>
      </c>
      <c r="H31" s="44">
        <f t="shared" si="6"/>
        <v>469518.68938999996</v>
      </c>
      <c r="I31" s="44">
        <f t="shared" si="6"/>
        <v>434019.42099999997</v>
      </c>
      <c r="J31" s="44">
        <f t="shared" si="6"/>
        <v>416531.34187000006</v>
      </c>
      <c r="K31" s="46">
        <f>D31/H31-1</f>
        <v>0.28500436143628871</v>
      </c>
      <c r="L31" s="14"/>
      <c r="M31" s="14"/>
      <c r="N31" s="14"/>
      <c r="O31" s="14"/>
    </row>
    <row r="32" spans="1:15" ht="16.5" thickBot="1" x14ac:dyDescent="0.25">
      <c r="A32" s="14"/>
      <c r="B32" s="29">
        <v>8</v>
      </c>
      <c r="C32" s="30" t="s">
        <v>639</v>
      </c>
      <c r="D32" s="31">
        <f t="shared" ref="D32:J32" si="7">D9+D16+D25</f>
        <v>603333.56400000001</v>
      </c>
      <c r="E32" s="32">
        <f t="shared" si="7"/>
        <v>583878.429</v>
      </c>
      <c r="F32" s="33">
        <f t="shared" si="7"/>
        <v>600588.49554999999</v>
      </c>
      <c r="G32" s="33">
        <f t="shared" si="7"/>
        <v>409625.97032999998</v>
      </c>
      <c r="H32" s="33">
        <f t="shared" si="7"/>
        <v>469518.68938999996</v>
      </c>
      <c r="I32" s="33">
        <f t="shared" si="7"/>
        <v>434019.42197000002</v>
      </c>
      <c r="J32" s="33">
        <f t="shared" si="7"/>
        <v>416531.29804000002</v>
      </c>
      <c r="K32" s="34">
        <f>D32/H32-1</f>
        <v>0.28500436219877145</v>
      </c>
      <c r="L32" s="14"/>
      <c r="M32" s="14"/>
      <c r="N32" s="14"/>
      <c r="O32" s="14"/>
    </row>
    <row r="33" spans="1:21" ht="15.75" thickBot="1" x14ac:dyDescent="0.25">
      <c r="A33" s="14"/>
      <c r="B33" s="53"/>
      <c r="C33" s="54"/>
      <c r="D33" s="55"/>
      <c r="E33" s="55"/>
      <c r="F33" s="56"/>
      <c r="G33" s="56"/>
      <c r="H33" s="56"/>
      <c r="I33" s="56"/>
      <c r="J33" s="57"/>
      <c r="K33" s="58"/>
      <c r="L33" s="14"/>
      <c r="M33" s="14"/>
      <c r="N33" s="14"/>
      <c r="O33" s="14"/>
    </row>
    <row r="34" spans="1:21" ht="15.75" x14ac:dyDescent="0.2">
      <c r="A34" s="14"/>
      <c r="B34" s="40">
        <v>9</v>
      </c>
      <c r="C34" s="41" t="s">
        <v>640</v>
      </c>
      <c r="D34" s="42">
        <f t="shared" ref="D34:J34" si="8">D32-D31</f>
        <v>3.5799993202090263E-4</v>
      </c>
      <c r="E34" s="43">
        <f t="shared" si="8"/>
        <v>0</v>
      </c>
      <c r="F34" s="44">
        <f t="shared" si="8"/>
        <v>0</v>
      </c>
      <c r="G34" s="44">
        <f t="shared" si="8"/>
        <v>0</v>
      </c>
      <c r="H34" s="44">
        <f t="shared" si="8"/>
        <v>0</v>
      </c>
      <c r="I34" s="44">
        <f t="shared" si="8"/>
        <v>9.7000005189329386E-4</v>
      </c>
      <c r="J34" s="59">
        <f t="shared" si="8"/>
        <v>-4.3830000038724393E-2</v>
      </c>
      <c r="K34" s="60"/>
      <c r="L34" s="14"/>
      <c r="M34" s="14"/>
      <c r="N34" s="14"/>
      <c r="O34" s="35"/>
    </row>
    <row r="35" spans="1:21" ht="16.5" thickBot="1" x14ac:dyDescent="0.25">
      <c r="A35" s="14"/>
      <c r="B35" s="29">
        <v>10</v>
      </c>
      <c r="C35" s="30" t="s">
        <v>641</v>
      </c>
      <c r="D35" s="31">
        <f t="shared" ref="D35:J35" si="9">-D34</f>
        <v>-3.5799993202090263E-4</v>
      </c>
      <c r="E35" s="32">
        <f t="shared" si="9"/>
        <v>0</v>
      </c>
      <c r="F35" s="33">
        <f t="shared" si="9"/>
        <v>0</v>
      </c>
      <c r="G35" s="33">
        <f t="shared" si="9"/>
        <v>0</v>
      </c>
      <c r="H35" s="33">
        <f t="shared" si="9"/>
        <v>0</v>
      </c>
      <c r="I35" s="33">
        <f t="shared" si="9"/>
        <v>-9.7000005189329386E-4</v>
      </c>
      <c r="J35" s="61">
        <f t="shared" si="9"/>
        <v>4.3830000038724393E-2</v>
      </c>
      <c r="K35" s="60"/>
      <c r="L35" s="14"/>
      <c r="M35" s="62"/>
      <c r="N35" s="62"/>
      <c r="O35" s="62"/>
    </row>
    <row r="36" spans="1:21" ht="15" x14ac:dyDescent="0.2">
      <c r="A36" s="14"/>
      <c r="B36" s="53"/>
      <c r="C36" s="54"/>
      <c r="D36" s="55"/>
      <c r="E36" s="56"/>
      <c r="F36" s="56"/>
      <c r="G36" s="56"/>
      <c r="H36" s="56"/>
      <c r="I36" s="56"/>
      <c r="J36" s="63"/>
      <c r="K36" s="58"/>
      <c r="L36" s="14"/>
      <c r="M36" s="62"/>
      <c r="N36" s="62"/>
      <c r="O36" s="62"/>
    </row>
    <row r="38" spans="1:21" x14ac:dyDescent="0.2">
      <c r="U38" s="119"/>
    </row>
  </sheetData>
  <mergeCells count="1">
    <mergeCell ref="D4:K4"/>
  </mergeCells>
  <conditionalFormatting sqref="K6:K32">
    <cfRule type="cellIs" dxfId="0" priority="1" stopIfTrue="1" operator="greaterThan">
      <formula>0.01</formula>
    </cfRule>
  </conditionalFormatting>
  <pageMargins left="0.7" right="0.7" top="0.78740157499999996" bottom="0.78740157499999996" header="0.3" footer="0.3"/>
  <pageSetup paperSize="9" scale="7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F62E-212C-403E-84B7-66EB114615C8}">
  <sheetPr>
    <pageSetUpPr fitToPage="1"/>
  </sheetPr>
  <dimension ref="A1:G219"/>
  <sheetViews>
    <sheetView workbookViewId="0">
      <pane ySplit="3" topLeftCell="A190" activePane="bottomLeft" state="frozen"/>
      <selection activeCell="G2" sqref="G1:G1048576"/>
      <selection pane="bottomLeft" activeCell="A2" sqref="A2"/>
    </sheetView>
  </sheetViews>
  <sheetFormatPr defaultRowHeight="15" x14ac:dyDescent="0.25"/>
  <cols>
    <col min="1" max="1" width="9.5703125" style="64" customWidth="1"/>
    <col min="2" max="2" width="38.7109375" style="64" customWidth="1"/>
    <col min="3" max="4" width="6.140625" style="64" customWidth="1"/>
    <col min="5" max="5" width="12.7109375" style="167" customWidth="1"/>
    <col min="6" max="6" width="50.7109375" style="64" customWidth="1"/>
    <col min="7" max="7" width="11.7109375" style="64" customWidth="1"/>
    <col min="8" max="16384" width="9.140625" style="64"/>
  </cols>
  <sheetData>
    <row r="1" spans="1:7" ht="21" x14ac:dyDescent="0.35">
      <c r="A1" s="196" t="s">
        <v>725</v>
      </c>
      <c r="B1" s="196"/>
      <c r="C1" s="196"/>
      <c r="D1" s="196"/>
      <c r="E1" s="196"/>
      <c r="F1" s="196"/>
      <c r="G1" s="197"/>
    </row>
    <row r="2" spans="1:7" ht="12.75" customHeight="1" x14ac:dyDescent="0.25">
      <c r="A2" s="166"/>
    </row>
    <row r="3" spans="1:7" ht="34.5" x14ac:dyDescent="0.25">
      <c r="A3" s="168" t="s">
        <v>0</v>
      </c>
      <c r="B3" s="168" t="s">
        <v>3</v>
      </c>
      <c r="C3" s="168" t="s">
        <v>2</v>
      </c>
      <c r="D3" s="168" t="s">
        <v>1</v>
      </c>
      <c r="E3" s="169" t="s">
        <v>4</v>
      </c>
      <c r="F3" s="168" t="s">
        <v>5</v>
      </c>
      <c r="G3" s="170" t="s">
        <v>717</v>
      </c>
    </row>
    <row r="5" spans="1:7" ht="15.75" thickBot="1" x14ac:dyDescent="0.3">
      <c r="A5" s="171">
        <v>0</v>
      </c>
      <c r="B5" s="172" t="s">
        <v>7</v>
      </c>
      <c r="C5" s="171">
        <v>0</v>
      </c>
      <c r="D5" s="171">
        <v>4112</v>
      </c>
      <c r="E5" s="173">
        <v>6171000000000</v>
      </c>
      <c r="F5" s="172" t="s">
        <v>8</v>
      </c>
      <c r="G5" s="65">
        <v>90444.4</v>
      </c>
    </row>
    <row r="6" spans="1:7" x14ac:dyDescent="0.25">
      <c r="A6" s="174"/>
      <c r="B6" s="175" t="s">
        <v>6</v>
      </c>
      <c r="C6" s="176">
        <v>0</v>
      </c>
      <c r="D6" s="174"/>
      <c r="E6" s="177"/>
      <c r="F6" s="178"/>
      <c r="G6" s="67">
        <f>SUM(G5)</f>
        <v>90444.4</v>
      </c>
    </row>
    <row r="7" spans="1:7" x14ac:dyDescent="0.25">
      <c r="A7" s="172"/>
    </row>
    <row r="8" spans="1:7" x14ac:dyDescent="0.25">
      <c r="B8" s="179" t="s">
        <v>9</v>
      </c>
      <c r="G8" s="66">
        <f>SUM(G6)</f>
        <v>90444.4</v>
      </c>
    </row>
    <row r="11" spans="1:7" ht="15.75" thickBot="1" x14ac:dyDescent="0.3">
      <c r="A11" s="171">
        <v>100</v>
      </c>
      <c r="B11" s="172" t="s">
        <v>10</v>
      </c>
      <c r="C11" s="171">
        <v>3314</v>
      </c>
      <c r="D11" s="171">
        <v>2111</v>
      </c>
      <c r="E11" s="173">
        <v>3314000000000</v>
      </c>
      <c r="F11" s="172" t="s">
        <v>11</v>
      </c>
      <c r="G11" s="65">
        <v>80</v>
      </c>
    </row>
    <row r="12" spans="1:7" x14ac:dyDescent="0.25">
      <c r="A12" s="174"/>
      <c r="B12" s="175" t="s">
        <v>6</v>
      </c>
      <c r="C12" s="176">
        <v>3314</v>
      </c>
      <c r="D12" s="174"/>
      <c r="E12" s="177"/>
      <c r="F12" s="178"/>
      <c r="G12" s="67">
        <f>SUM(G11)</f>
        <v>80</v>
      </c>
    </row>
    <row r="13" spans="1:7" x14ac:dyDescent="0.25">
      <c r="A13" s="180"/>
      <c r="B13" s="181"/>
      <c r="C13" s="182"/>
      <c r="D13" s="180"/>
      <c r="E13" s="183"/>
      <c r="F13" s="184"/>
      <c r="G13" s="68"/>
    </row>
    <row r="14" spans="1:7" ht="15.75" thickBot="1" x14ac:dyDescent="0.3">
      <c r="A14" s="171">
        <v>100</v>
      </c>
      <c r="B14" s="172" t="s">
        <v>12</v>
      </c>
      <c r="C14" s="171">
        <v>3349</v>
      </c>
      <c r="D14" s="171">
        <v>2111</v>
      </c>
      <c r="E14" s="173">
        <v>3349000000000</v>
      </c>
      <c r="F14" s="172" t="s">
        <v>13</v>
      </c>
      <c r="G14" s="65">
        <v>350</v>
      </c>
    </row>
    <row r="15" spans="1:7" x14ac:dyDescent="0.25">
      <c r="A15" s="174"/>
      <c r="B15" s="175" t="s">
        <v>6</v>
      </c>
      <c r="C15" s="176">
        <v>3349</v>
      </c>
      <c r="D15" s="174"/>
      <c r="E15" s="177"/>
      <c r="F15" s="178"/>
      <c r="G15" s="67">
        <f>SUM(G14)</f>
        <v>350</v>
      </c>
    </row>
    <row r="16" spans="1:7" x14ac:dyDescent="0.25">
      <c r="A16" s="180"/>
      <c r="B16" s="181"/>
      <c r="C16" s="182"/>
      <c r="D16" s="180"/>
      <c r="E16" s="183"/>
      <c r="F16" s="184"/>
      <c r="G16" s="68"/>
    </row>
    <row r="17" spans="1:7" x14ac:dyDescent="0.25">
      <c r="A17" s="171">
        <v>100</v>
      </c>
      <c r="B17" s="172" t="s">
        <v>14</v>
      </c>
      <c r="C17" s="171">
        <v>3399</v>
      </c>
      <c r="D17" s="171">
        <v>2111</v>
      </c>
      <c r="E17" s="173">
        <v>3399000000000</v>
      </c>
      <c r="F17" s="172" t="s">
        <v>15</v>
      </c>
      <c r="G17" s="65">
        <v>380</v>
      </c>
    </row>
    <row r="18" spans="1:7" ht="15.75" thickBot="1" x14ac:dyDescent="0.3">
      <c r="A18" s="171">
        <v>100</v>
      </c>
      <c r="B18" s="172" t="s">
        <v>14</v>
      </c>
      <c r="C18" s="171">
        <v>3399</v>
      </c>
      <c r="D18" s="171">
        <v>2112</v>
      </c>
      <c r="E18" s="173">
        <v>3399000000000</v>
      </c>
      <c r="F18" s="172" t="s">
        <v>16</v>
      </c>
      <c r="G18" s="65">
        <v>25</v>
      </c>
    </row>
    <row r="19" spans="1:7" x14ac:dyDescent="0.25">
      <c r="A19" s="174"/>
      <c r="B19" s="175" t="s">
        <v>6</v>
      </c>
      <c r="C19" s="176">
        <v>3399</v>
      </c>
      <c r="D19" s="174"/>
      <c r="E19" s="177"/>
      <c r="F19" s="178"/>
      <c r="G19" s="67">
        <f>SUM(G17:G18)</f>
        <v>405</v>
      </c>
    </row>
    <row r="20" spans="1:7" x14ac:dyDescent="0.25">
      <c r="A20" s="172"/>
    </row>
    <row r="21" spans="1:7" x14ac:dyDescent="0.25">
      <c r="B21" s="179" t="s">
        <v>17</v>
      </c>
      <c r="G21" s="66">
        <f>SUM(G19,G15,G12)</f>
        <v>835</v>
      </c>
    </row>
    <row r="24" spans="1:7" ht="15.75" thickBot="1" x14ac:dyDescent="0.3">
      <c r="A24" s="171">
        <v>300</v>
      </c>
      <c r="B24" s="172" t="s">
        <v>660</v>
      </c>
      <c r="C24" s="185">
        <v>0</v>
      </c>
      <c r="D24" s="185">
        <v>4116</v>
      </c>
      <c r="E24" s="173">
        <v>6171030000000</v>
      </c>
      <c r="F24" s="172" t="s">
        <v>661</v>
      </c>
      <c r="G24" s="186">
        <v>2514.63</v>
      </c>
    </row>
    <row r="25" spans="1:7" x14ac:dyDescent="0.25">
      <c r="A25" s="174"/>
      <c r="B25" s="175" t="s">
        <v>6</v>
      </c>
      <c r="C25" s="187">
        <v>0</v>
      </c>
      <c r="D25" s="174"/>
      <c r="E25" s="177"/>
      <c r="F25" s="178"/>
      <c r="G25" s="67">
        <f t="shared" ref="G25" si="0">SUM(G24)</f>
        <v>2514.63</v>
      </c>
    </row>
    <row r="27" spans="1:7" x14ac:dyDescent="0.25">
      <c r="B27" s="179" t="s">
        <v>487</v>
      </c>
      <c r="G27" s="66">
        <f t="shared" ref="G27" si="1">SUM(G25)</f>
        <v>2514.63</v>
      </c>
    </row>
    <row r="30" spans="1:7" x14ac:dyDescent="0.25">
      <c r="A30" s="171">
        <v>320</v>
      </c>
      <c r="B30" s="172" t="s">
        <v>18</v>
      </c>
      <c r="C30" s="171">
        <v>0</v>
      </c>
      <c r="D30" s="171">
        <v>4116</v>
      </c>
      <c r="E30" s="173">
        <v>4339000000000</v>
      </c>
      <c r="F30" s="172" t="s">
        <v>19</v>
      </c>
      <c r="G30" s="65">
        <v>2138.4</v>
      </c>
    </row>
    <row r="31" spans="1:7" ht="15.75" thickBot="1" x14ac:dyDescent="0.3">
      <c r="A31" s="171">
        <v>320</v>
      </c>
      <c r="B31" s="172" t="s">
        <v>20</v>
      </c>
      <c r="C31" s="171">
        <v>0</v>
      </c>
      <c r="D31" s="171">
        <v>4116</v>
      </c>
      <c r="E31" s="173">
        <v>6171032000000</v>
      </c>
      <c r="F31" s="172" t="s">
        <v>21</v>
      </c>
      <c r="G31" s="65">
        <v>34124.43</v>
      </c>
    </row>
    <row r="32" spans="1:7" x14ac:dyDescent="0.25">
      <c r="A32" s="174"/>
      <c r="B32" s="175" t="s">
        <v>6</v>
      </c>
      <c r="C32" s="176">
        <v>0</v>
      </c>
      <c r="D32" s="174"/>
      <c r="E32" s="177"/>
      <c r="F32" s="178"/>
      <c r="G32" s="67">
        <f>SUM(G30:G31)</f>
        <v>36262.83</v>
      </c>
    </row>
    <row r="33" spans="1:7" x14ac:dyDescent="0.25">
      <c r="A33" s="172"/>
    </row>
    <row r="34" spans="1:7" x14ac:dyDescent="0.25">
      <c r="B34" s="179" t="s">
        <v>22</v>
      </c>
      <c r="G34" s="66">
        <f>SUM(G32)</f>
        <v>36262.83</v>
      </c>
    </row>
    <row r="37" spans="1:7" ht="15.75" thickBot="1" x14ac:dyDescent="0.3">
      <c r="A37" s="171">
        <v>600</v>
      </c>
      <c r="B37" s="172" t="s">
        <v>27</v>
      </c>
      <c r="C37" s="171">
        <v>0</v>
      </c>
      <c r="D37" s="171">
        <v>1361</v>
      </c>
      <c r="E37" s="173">
        <v>6171060000000</v>
      </c>
      <c r="F37" s="172" t="s">
        <v>24</v>
      </c>
      <c r="G37" s="65">
        <v>50</v>
      </c>
    </row>
    <row r="38" spans="1:7" x14ac:dyDescent="0.25">
      <c r="A38" s="174"/>
      <c r="B38" s="175" t="s">
        <v>6</v>
      </c>
      <c r="C38" s="176">
        <v>0</v>
      </c>
      <c r="D38" s="174"/>
      <c r="E38" s="177"/>
      <c r="F38" s="178"/>
      <c r="G38" s="67">
        <f>SUM(G37)</f>
        <v>50</v>
      </c>
    </row>
    <row r="39" spans="1:7" x14ac:dyDescent="0.25">
      <c r="A39" s="180"/>
      <c r="B39" s="181"/>
      <c r="C39" s="182"/>
      <c r="D39" s="180"/>
      <c r="E39" s="183"/>
      <c r="F39" s="184"/>
      <c r="G39" s="68"/>
    </row>
    <row r="40" spans="1:7" ht="15.75" thickBot="1" x14ac:dyDescent="0.3">
      <c r="A40" s="171">
        <v>600</v>
      </c>
      <c r="B40" s="172" t="s">
        <v>27</v>
      </c>
      <c r="C40" s="171">
        <v>3769</v>
      </c>
      <c r="D40" s="171">
        <v>2212</v>
      </c>
      <c r="E40" s="173">
        <v>3769000000000</v>
      </c>
      <c r="F40" s="172" t="s">
        <v>28</v>
      </c>
      <c r="G40" s="65">
        <v>50</v>
      </c>
    </row>
    <row r="41" spans="1:7" x14ac:dyDescent="0.25">
      <c r="A41" s="174"/>
      <c r="B41" s="175" t="s">
        <v>6</v>
      </c>
      <c r="C41" s="176">
        <v>3769</v>
      </c>
      <c r="D41" s="174"/>
      <c r="E41" s="177"/>
      <c r="F41" s="178"/>
      <c r="G41" s="67">
        <f>SUM(G40)</f>
        <v>50</v>
      </c>
    </row>
    <row r="42" spans="1:7" x14ac:dyDescent="0.25">
      <c r="A42" s="172"/>
    </row>
    <row r="43" spans="1:7" x14ac:dyDescent="0.25">
      <c r="B43" s="179" t="s">
        <v>29</v>
      </c>
      <c r="G43" s="66">
        <f>SUM(G41,G38)</f>
        <v>100</v>
      </c>
    </row>
    <row r="46" spans="1:7" x14ac:dyDescent="0.25">
      <c r="A46" s="171">
        <v>700</v>
      </c>
      <c r="B46" s="172" t="s">
        <v>30</v>
      </c>
      <c r="C46" s="171">
        <v>0</v>
      </c>
      <c r="D46" s="171">
        <v>1361</v>
      </c>
      <c r="E46" s="173">
        <v>6171070000000</v>
      </c>
      <c r="F46" s="172" t="s">
        <v>24</v>
      </c>
      <c r="G46" s="65">
        <v>47000</v>
      </c>
    </row>
    <row r="47" spans="1:7" x14ac:dyDescent="0.25">
      <c r="A47" s="171">
        <v>500</v>
      </c>
      <c r="B47" s="172" t="s">
        <v>23</v>
      </c>
      <c r="C47" s="171">
        <v>0</v>
      </c>
      <c r="D47" s="171">
        <v>1361</v>
      </c>
      <c r="E47" s="173">
        <v>6171050000000</v>
      </c>
      <c r="F47" s="172" t="s">
        <v>24</v>
      </c>
      <c r="G47" s="65">
        <v>2500</v>
      </c>
    </row>
    <row r="48" spans="1:7" ht="15.75" thickBot="1" x14ac:dyDescent="0.3">
      <c r="A48" s="171">
        <v>700</v>
      </c>
      <c r="B48" s="172" t="s">
        <v>30</v>
      </c>
      <c r="C48" s="171">
        <v>0</v>
      </c>
      <c r="D48" s="171">
        <v>4121</v>
      </c>
      <c r="E48" s="173">
        <v>6171070000000</v>
      </c>
      <c r="F48" s="172" t="s">
        <v>31</v>
      </c>
      <c r="G48" s="65">
        <v>3</v>
      </c>
    </row>
    <row r="49" spans="1:7" x14ac:dyDescent="0.25">
      <c r="A49" s="174"/>
      <c r="B49" s="175" t="s">
        <v>6</v>
      </c>
      <c r="C49" s="176">
        <v>0</v>
      </c>
      <c r="D49" s="174"/>
      <c r="E49" s="177"/>
      <c r="F49" s="178"/>
      <c r="G49" s="67">
        <f>SUM(G46:G48)</f>
        <v>49503</v>
      </c>
    </row>
    <row r="50" spans="1:7" x14ac:dyDescent="0.25">
      <c r="A50" s="180"/>
      <c r="B50" s="181"/>
      <c r="C50" s="182"/>
      <c r="D50" s="180"/>
      <c r="E50" s="183"/>
      <c r="F50" s="184"/>
      <c r="G50" s="68"/>
    </row>
    <row r="51" spans="1:7" x14ac:dyDescent="0.25">
      <c r="A51" s="171">
        <v>700</v>
      </c>
      <c r="B51" s="172" t="s">
        <v>30</v>
      </c>
      <c r="C51" s="171">
        <v>6171</v>
      </c>
      <c r="D51" s="171">
        <v>2212</v>
      </c>
      <c r="E51" s="173">
        <v>6171070000000</v>
      </c>
      <c r="F51" s="172" t="s">
        <v>25</v>
      </c>
      <c r="G51" s="65">
        <v>150</v>
      </c>
    </row>
    <row r="52" spans="1:7" x14ac:dyDescent="0.25">
      <c r="A52" s="171">
        <v>500</v>
      </c>
      <c r="B52" s="172" t="s">
        <v>23</v>
      </c>
      <c r="C52" s="171">
        <v>2169</v>
      </c>
      <c r="D52" s="171">
        <v>2212</v>
      </c>
      <c r="E52" s="173">
        <v>2169000000000</v>
      </c>
      <c r="F52" s="172" t="s">
        <v>25</v>
      </c>
      <c r="G52" s="65">
        <v>350</v>
      </c>
    </row>
    <row r="53" spans="1:7" x14ac:dyDescent="0.25">
      <c r="A53" s="171">
        <v>700</v>
      </c>
      <c r="B53" s="172" t="s">
        <v>30</v>
      </c>
      <c r="C53" s="171">
        <v>6171</v>
      </c>
      <c r="D53" s="171">
        <v>2324</v>
      </c>
      <c r="E53" s="173">
        <v>6171070000000</v>
      </c>
      <c r="F53" s="172" t="s">
        <v>26</v>
      </c>
      <c r="G53" s="65">
        <v>650</v>
      </c>
    </row>
    <row r="54" spans="1:7" ht="15.75" thickBot="1" x14ac:dyDescent="0.3">
      <c r="A54" s="171">
        <v>500</v>
      </c>
      <c r="B54" s="172" t="s">
        <v>23</v>
      </c>
      <c r="C54" s="171">
        <v>6171</v>
      </c>
      <c r="D54" s="171">
        <v>2324</v>
      </c>
      <c r="E54" s="173">
        <v>6171050000000</v>
      </c>
      <c r="F54" s="172" t="s">
        <v>26</v>
      </c>
      <c r="G54" s="65">
        <v>150</v>
      </c>
    </row>
    <row r="55" spans="1:7" x14ac:dyDescent="0.25">
      <c r="A55" s="174"/>
      <c r="B55" s="175" t="s">
        <v>6</v>
      </c>
      <c r="C55" s="176">
        <v>6171</v>
      </c>
      <c r="D55" s="174"/>
      <c r="E55" s="177"/>
      <c r="F55" s="178"/>
      <c r="G55" s="67">
        <f>SUM(G51:G54)</f>
        <v>1300</v>
      </c>
    </row>
    <row r="56" spans="1:7" x14ac:dyDescent="0.25">
      <c r="A56" s="172"/>
    </row>
    <row r="57" spans="1:7" x14ac:dyDescent="0.25">
      <c r="B57" s="179" t="s">
        <v>32</v>
      </c>
      <c r="G57" s="66">
        <f>SUM(G55,G49)</f>
        <v>50803</v>
      </c>
    </row>
    <row r="60" spans="1:7" x14ac:dyDescent="0.25">
      <c r="A60" s="171">
        <v>900</v>
      </c>
      <c r="B60" s="172" t="s">
        <v>33</v>
      </c>
      <c r="C60" s="171">
        <v>0</v>
      </c>
      <c r="D60" s="171">
        <v>1111</v>
      </c>
      <c r="E60" s="173">
        <v>1000000000000</v>
      </c>
      <c r="F60" s="172" t="s">
        <v>34</v>
      </c>
      <c r="G60" s="65">
        <v>35500</v>
      </c>
    </row>
    <row r="61" spans="1:7" x14ac:dyDescent="0.25">
      <c r="A61" s="171">
        <v>900</v>
      </c>
      <c r="B61" s="172" t="s">
        <v>35</v>
      </c>
      <c r="C61" s="171">
        <v>0</v>
      </c>
      <c r="D61" s="171">
        <v>1112</v>
      </c>
      <c r="E61" s="173">
        <v>1000000000000</v>
      </c>
      <c r="F61" s="172" t="s">
        <v>36</v>
      </c>
      <c r="G61" s="65">
        <v>3300</v>
      </c>
    </row>
    <row r="62" spans="1:7" x14ac:dyDescent="0.25">
      <c r="A62" s="171">
        <v>900</v>
      </c>
      <c r="B62" s="172" t="s">
        <v>37</v>
      </c>
      <c r="C62" s="171">
        <v>0</v>
      </c>
      <c r="D62" s="171">
        <v>1113</v>
      </c>
      <c r="E62" s="173">
        <v>1000000000000</v>
      </c>
      <c r="F62" s="172" t="s">
        <v>37</v>
      </c>
      <c r="G62" s="65">
        <v>6000</v>
      </c>
    </row>
    <row r="63" spans="1:7" x14ac:dyDescent="0.25">
      <c r="A63" s="171">
        <v>900</v>
      </c>
      <c r="B63" s="172" t="s">
        <v>38</v>
      </c>
      <c r="C63" s="171">
        <v>0</v>
      </c>
      <c r="D63" s="171">
        <v>1121</v>
      </c>
      <c r="E63" s="173">
        <v>1000000000000</v>
      </c>
      <c r="F63" s="172" t="s">
        <v>39</v>
      </c>
      <c r="G63" s="65">
        <v>48600</v>
      </c>
    </row>
    <row r="64" spans="1:7" x14ac:dyDescent="0.25">
      <c r="A64" s="171">
        <v>900</v>
      </c>
      <c r="B64" s="172" t="s">
        <v>41</v>
      </c>
      <c r="C64" s="171">
        <v>0</v>
      </c>
      <c r="D64" s="171">
        <v>1211</v>
      </c>
      <c r="E64" s="173">
        <v>1000000000000</v>
      </c>
      <c r="F64" s="172" t="s">
        <v>41</v>
      </c>
      <c r="G64" s="65">
        <v>92000</v>
      </c>
    </row>
    <row r="65" spans="1:7" x14ac:dyDescent="0.25">
      <c r="A65" s="171">
        <v>900</v>
      </c>
      <c r="B65" s="172" t="s">
        <v>50</v>
      </c>
      <c r="C65" s="171">
        <v>0</v>
      </c>
      <c r="D65" s="171">
        <v>1386</v>
      </c>
      <c r="E65" s="173">
        <v>1000000000000</v>
      </c>
      <c r="F65" s="172" t="s">
        <v>51</v>
      </c>
      <c r="G65" s="65">
        <v>1600</v>
      </c>
    </row>
    <row r="66" spans="1:7" x14ac:dyDescent="0.25">
      <c r="A66" s="171">
        <v>900</v>
      </c>
      <c r="B66" s="172" t="s">
        <v>50</v>
      </c>
      <c r="C66" s="171">
        <v>0</v>
      </c>
      <c r="D66" s="171">
        <v>1387</v>
      </c>
      <c r="E66" s="173">
        <v>1000000000000</v>
      </c>
      <c r="F66" s="172" t="s">
        <v>52</v>
      </c>
      <c r="G66" s="65">
        <v>600</v>
      </c>
    </row>
    <row r="67" spans="1:7" ht="15.75" thickBot="1" x14ac:dyDescent="0.3">
      <c r="A67" s="171">
        <v>900</v>
      </c>
      <c r="B67" s="172" t="s">
        <v>53</v>
      </c>
      <c r="C67" s="171">
        <v>0</v>
      </c>
      <c r="D67" s="171">
        <v>1511</v>
      </c>
      <c r="E67" s="173">
        <v>1000000000000</v>
      </c>
      <c r="F67" s="172" t="s">
        <v>53</v>
      </c>
      <c r="G67" s="65">
        <v>16000</v>
      </c>
    </row>
    <row r="68" spans="1:7" x14ac:dyDescent="0.25">
      <c r="A68" s="174"/>
      <c r="B68" s="175" t="s">
        <v>6</v>
      </c>
      <c r="C68" s="187">
        <v>0</v>
      </c>
      <c r="D68" s="174"/>
      <c r="E68" s="177"/>
      <c r="F68" s="178"/>
      <c r="G68" s="67">
        <f>SUM(G60:G67)</f>
        <v>203600</v>
      </c>
    </row>
    <row r="69" spans="1:7" x14ac:dyDescent="0.25">
      <c r="A69" s="171"/>
      <c r="B69" s="172"/>
      <c r="C69" s="171"/>
      <c r="D69" s="171"/>
      <c r="E69" s="173"/>
      <c r="F69" s="172"/>
      <c r="G69" s="65"/>
    </row>
    <row r="70" spans="1:7" ht="15.75" thickBot="1" x14ac:dyDescent="0.3">
      <c r="A70" s="171">
        <v>900</v>
      </c>
      <c r="B70" s="172" t="s">
        <v>40</v>
      </c>
      <c r="C70" s="171">
        <v>0</v>
      </c>
      <c r="D70" s="171">
        <v>1122</v>
      </c>
      <c r="E70" s="173">
        <v>6399000000000</v>
      </c>
      <c r="F70" s="172" t="s">
        <v>40</v>
      </c>
      <c r="G70" s="65">
        <v>12000</v>
      </c>
    </row>
    <row r="71" spans="1:7" x14ac:dyDescent="0.25">
      <c r="A71" s="174"/>
      <c r="B71" s="175" t="s">
        <v>6</v>
      </c>
      <c r="C71" s="187">
        <v>0</v>
      </c>
      <c r="D71" s="174"/>
      <c r="E71" s="177"/>
      <c r="F71" s="178"/>
      <c r="G71" s="67">
        <f>SUM(G70)</f>
        <v>12000</v>
      </c>
    </row>
    <row r="72" spans="1:7" x14ac:dyDescent="0.25">
      <c r="A72" s="171"/>
      <c r="B72" s="172"/>
      <c r="C72" s="171"/>
      <c r="D72" s="171"/>
      <c r="E72" s="173"/>
      <c r="F72" s="172"/>
      <c r="G72" s="65"/>
    </row>
    <row r="73" spans="1:7" x14ac:dyDescent="0.25">
      <c r="A73" s="171">
        <v>900</v>
      </c>
      <c r="B73" s="172" t="s">
        <v>42</v>
      </c>
      <c r="C73" s="171">
        <v>0</v>
      </c>
      <c r="D73" s="171">
        <v>1341</v>
      </c>
      <c r="E73" s="173">
        <v>6171090000000</v>
      </c>
      <c r="F73" s="172" t="s">
        <v>43</v>
      </c>
      <c r="G73" s="65">
        <v>350</v>
      </c>
    </row>
    <row r="74" spans="1:7" x14ac:dyDescent="0.25">
      <c r="A74" s="171">
        <v>900</v>
      </c>
      <c r="B74" s="172" t="s">
        <v>44</v>
      </c>
      <c r="C74" s="171">
        <v>0</v>
      </c>
      <c r="D74" s="171">
        <v>1342</v>
      </c>
      <c r="E74" s="173">
        <v>6171090000000</v>
      </c>
      <c r="F74" s="172" t="s">
        <v>45</v>
      </c>
      <c r="G74" s="65">
        <v>20</v>
      </c>
    </row>
    <row r="75" spans="1:7" x14ac:dyDescent="0.25">
      <c r="A75" s="171">
        <v>900</v>
      </c>
      <c r="B75" s="172" t="s">
        <v>46</v>
      </c>
      <c r="C75" s="171">
        <v>0</v>
      </c>
      <c r="D75" s="171">
        <v>1345</v>
      </c>
      <c r="E75" s="173">
        <v>6171090000000</v>
      </c>
      <c r="F75" s="172" t="s">
        <v>47</v>
      </c>
      <c r="G75" s="65">
        <v>8500</v>
      </c>
    </row>
    <row r="76" spans="1:7" ht="15.75" thickBot="1" x14ac:dyDescent="0.3">
      <c r="A76" s="171">
        <v>900</v>
      </c>
      <c r="B76" s="172" t="s">
        <v>48</v>
      </c>
      <c r="C76" s="171">
        <v>0</v>
      </c>
      <c r="D76" s="171">
        <v>1361</v>
      </c>
      <c r="E76" s="173">
        <v>6171090000000</v>
      </c>
      <c r="F76" s="172" t="s">
        <v>49</v>
      </c>
      <c r="G76" s="65">
        <v>8</v>
      </c>
    </row>
    <row r="77" spans="1:7" x14ac:dyDescent="0.25">
      <c r="A77" s="174"/>
      <c r="B77" s="175" t="s">
        <v>6</v>
      </c>
      <c r="C77" s="187">
        <v>0</v>
      </c>
      <c r="D77" s="174"/>
      <c r="E77" s="177"/>
      <c r="F77" s="178"/>
      <c r="G77" s="67">
        <f>SUM(G73:G76)</f>
        <v>8878</v>
      </c>
    </row>
    <row r="78" spans="1:7" x14ac:dyDescent="0.25">
      <c r="A78" s="171"/>
      <c r="B78" s="172"/>
      <c r="C78" s="171"/>
      <c r="D78" s="171"/>
      <c r="E78" s="173"/>
      <c r="F78" s="172"/>
      <c r="G78" s="65"/>
    </row>
    <row r="79" spans="1:7" ht="15.75" thickBot="1" x14ac:dyDescent="0.3">
      <c r="A79" s="171">
        <v>900</v>
      </c>
      <c r="B79" s="172" t="s">
        <v>54</v>
      </c>
      <c r="C79" s="171">
        <v>0</v>
      </c>
      <c r="D79" s="171">
        <v>4111</v>
      </c>
      <c r="E79" s="173">
        <v>6115000000000</v>
      </c>
      <c r="F79" s="172" t="s">
        <v>55</v>
      </c>
      <c r="G79" s="65">
        <v>240.5</v>
      </c>
    </row>
    <row r="80" spans="1:7" x14ac:dyDescent="0.25">
      <c r="A80" s="174"/>
      <c r="B80" s="175" t="s">
        <v>6</v>
      </c>
      <c r="C80" s="176">
        <v>0</v>
      </c>
      <c r="D80" s="174"/>
      <c r="E80" s="177"/>
      <c r="F80" s="178"/>
      <c r="G80" s="67">
        <f>SUM(G79)</f>
        <v>240.5</v>
      </c>
    </row>
    <row r="81" spans="1:7" x14ac:dyDescent="0.25">
      <c r="A81" s="180"/>
      <c r="B81" s="181"/>
      <c r="C81" s="182"/>
      <c r="D81" s="180"/>
      <c r="E81" s="183"/>
      <c r="F81" s="184"/>
      <c r="G81" s="68"/>
    </row>
    <row r="82" spans="1:7" x14ac:dyDescent="0.25">
      <c r="A82" s="171">
        <v>900</v>
      </c>
      <c r="B82" s="172" t="s">
        <v>56</v>
      </c>
      <c r="C82" s="171">
        <v>3111</v>
      </c>
      <c r="D82" s="171">
        <v>2122</v>
      </c>
      <c r="E82" s="173">
        <v>3111300000000</v>
      </c>
      <c r="F82" s="172" t="s">
        <v>57</v>
      </c>
      <c r="G82" s="65">
        <v>0</v>
      </c>
    </row>
    <row r="83" spans="1:7" x14ac:dyDescent="0.25">
      <c r="A83" s="171">
        <v>900</v>
      </c>
      <c r="B83" s="172" t="s">
        <v>58</v>
      </c>
      <c r="C83" s="171">
        <v>3111</v>
      </c>
      <c r="D83" s="171">
        <v>2122</v>
      </c>
      <c r="E83" s="173">
        <v>3111301000000</v>
      </c>
      <c r="F83" s="172" t="s">
        <v>57</v>
      </c>
      <c r="G83" s="65">
        <v>0</v>
      </c>
    </row>
    <row r="84" spans="1:7" ht="15.75" thickBot="1" x14ac:dyDescent="0.3">
      <c r="A84" s="171">
        <v>900</v>
      </c>
      <c r="B84" s="172" t="s">
        <v>59</v>
      </c>
      <c r="C84" s="171">
        <v>3111</v>
      </c>
      <c r="D84" s="171">
        <v>2122</v>
      </c>
      <c r="E84" s="173">
        <v>3111303000000</v>
      </c>
      <c r="F84" s="172" t="s">
        <v>57</v>
      </c>
      <c r="G84" s="65">
        <v>0</v>
      </c>
    </row>
    <row r="85" spans="1:7" x14ac:dyDescent="0.25">
      <c r="A85" s="174"/>
      <c r="B85" s="175" t="s">
        <v>6</v>
      </c>
      <c r="C85" s="176">
        <v>3111</v>
      </c>
      <c r="D85" s="174"/>
      <c r="E85" s="177"/>
      <c r="F85" s="178"/>
      <c r="G85" s="67">
        <f>SUM(G82:G84)</f>
        <v>0</v>
      </c>
    </row>
    <row r="86" spans="1:7" x14ac:dyDescent="0.25">
      <c r="A86" s="180"/>
      <c r="B86" s="181"/>
      <c r="C86" s="182"/>
      <c r="D86" s="180"/>
      <c r="E86" s="183"/>
      <c r="F86" s="184"/>
      <c r="G86" s="68"/>
    </row>
    <row r="87" spans="1:7" ht="15.75" thickBot="1" x14ac:dyDescent="0.3">
      <c r="A87" s="171">
        <v>900</v>
      </c>
      <c r="B87" s="172" t="s">
        <v>60</v>
      </c>
      <c r="C87" s="171">
        <v>3113</v>
      </c>
      <c r="D87" s="171">
        <v>2122</v>
      </c>
      <c r="E87" s="173">
        <v>3113000000000</v>
      </c>
      <c r="F87" s="172" t="s">
        <v>57</v>
      </c>
      <c r="G87" s="65">
        <v>0</v>
      </c>
    </row>
    <row r="88" spans="1:7" x14ac:dyDescent="0.25">
      <c r="A88" s="174"/>
      <c r="B88" s="175" t="s">
        <v>6</v>
      </c>
      <c r="C88" s="176">
        <v>3113</v>
      </c>
      <c r="D88" s="174"/>
      <c r="E88" s="177"/>
      <c r="F88" s="178"/>
      <c r="G88" s="67">
        <f>SUM(G87)</f>
        <v>0</v>
      </c>
    </row>
    <row r="89" spans="1:7" x14ac:dyDescent="0.25">
      <c r="A89" s="180"/>
      <c r="B89" s="181"/>
      <c r="C89" s="182"/>
      <c r="D89" s="180"/>
      <c r="E89" s="183"/>
      <c r="F89" s="184"/>
      <c r="G89" s="68"/>
    </row>
    <row r="90" spans="1:7" ht="15.75" thickBot="1" x14ac:dyDescent="0.3">
      <c r="A90" s="171">
        <v>900</v>
      </c>
      <c r="B90" s="172" t="s">
        <v>61</v>
      </c>
      <c r="C90" s="171">
        <v>3231</v>
      </c>
      <c r="D90" s="171">
        <v>2122</v>
      </c>
      <c r="E90" s="173">
        <v>3231000000000</v>
      </c>
      <c r="F90" s="172" t="s">
        <v>57</v>
      </c>
      <c r="G90" s="65">
        <v>0</v>
      </c>
    </row>
    <row r="91" spans="1:7" x14ac:dyDescent="0.25">
      <c r="A91" s="174"/>
      <c r="B91" s="175" t="s">
        <v>6</v>
      </c>
      <c r="C91" s="176">
        <v>3231</v>
      </c>
      <c r="D91" s="174"/>
      <c r="E91" s="177"/>
      <c r="F91" s="178"/>
      <c r="G91" s="67">
        <f>SUM(G90)</f>
        <v>0</v>
      </c>
    </row>
    <row r="92" spans="1:7" x14ac:dyDescent="0.25">
      <c r="A92" s="180"/>
      <c r="B92" s="181"/>
      <c r="C92" s="182"/>
      <c r="D92" s="180"/>
      <c r="E92" s="183"/>
      <c r="F92" s="184"/>
      <c r="G92" s="68"/>
    </row>
    <row r="93" spans="1:7" ht="15.75" thickBot="1" x14ac:dyDescent="0.3">
      <c r="A93" s="171">
        <v>900</v>
      </c>
      <c r="B93" s="172" t="s">
        <v>48</v>
      </c>
      <c r="C93" s="171">
        <v>6171</v>
      </c>
      <c r="D93" s="171">
        <v>2324</v>
      </c>
      <c r="E93" s="173">
        <v>6171090000000</v>
      </c>
      <c r="F93" s="172" t="s">
        <v>62</v>
      </c>
      <c r="G93" s="65">
        <v>3</v>
      </c>
    </row>
    <row r="94" spans="1:7" x14ac:dyDescent="0.25">
      <c r="A94" s="174"/>
      <c r="B94" s="175" t="s">
        <v>6</v>
      </c>
      <c r="C94" s="176">
        <v>6171</v>
      </c>
      <c r="D94" s="174"/>
      <c r="E94" s="177"/>
      <c r="F94" s="178"/>
      <c r="G94" s="67">
        <f>SUM(G93)</f>
        <v>3</v>
      </c>
    </row>
    <row r="95" spans="1:7" x14ac:dyDescent="0.25">
      <c r="A95" s="180"/>
      <c r="B95" s="181"/>
      <c r="C95" s="182"/>
      <c r="D95" s="180"/>
      <c r="E95" s="183"/>
      <c r="F95" s="184"/>
      <c r="G95" s="68"/>
    </row>
    <row r="96" spans="1:7" x14ac:dyDescent="0.25">
      <c r="A96" s="171">
        <v>900</v>
      </c>
      <c r="B96" s="172" t="s">
        <v>63</v>
      </c>
      <c r="C96" s="171">
        <v>6310</v>
      </c>
      <c r="D96" s="171">
        <v>2141</v>
      </c>
      <c r="E96" s="173">
        <v>6310000000000</v>
      </c>
      <c r="F96" s="172" t="s">
        <v>64</v>
      </c>
      <c r="G96" s="65">
        <v>1500</v>
      </c>
    </row>
    <row r="97" spans="1:7" ht="15.75" thickBot="1" x14ac:dyDescent="0.3">
      <c r="A97" s="171">
        <v>900</v>
      </c>
      <c r="B97" s="172" t="s">
        <v>63</v>
      </c>
      <c r="C97" s="171">
        <v>6310</v>
      </c>
      <c r="D97" s="171">
        <v>2149</v>
      </c>
      <c r="E97" s="173">
        <v>6310000000000</v>
      </c>
      <c r="F97" s="172" t="s">
        <v>65</v>
      </c>
      <c r="G97" s="65">
        <v>500</v>
      </c>
    </row>
    <row r="98" spans="1:7" x14ac:dyDescent="0.25">
      <c r="A98" s="174"/>
      <c r="B98" s="175" t="s">
        <v>6</v>
      </c>
      <c r="C98" s="176">
        <v>6310</v>
      </c>
      <c r="D98" s="174"/>
      <c r="E98" s="177"/>
      <c r="F98" s="178"/>
      <c r="G98" s="67">
        <f>SUM(G96:G97)</f>
        <v>2000</v>
      </c>
    </row>
    <row r="99" spans="1:7" x14ac:dyDescent="0.25">
      <c r="A99" s="172"/>
    </row>
    <row r="100" spans="1:7" x14ac:dyDescent="0.25">
      <c r="B100" s="179" t="s">
        <v>66</v>
      </c>
      <c r="G100" s="66">
        <f>SUM(G98,G94,G91,G88,G85,G80,G77,G71,G68)</f>
        <v>226721.5</v>
      </c>
    </row>
    <row r="103" spans="1:7" ht="15.75" thickBot="1" x14ac:dyDescent="0.3">
      <c r="A103" s="171">
        <v>1100</v>
      </c>
      <c r="B103" s="172" t="s">
        <v>67</v>
      </c>
      <c r="C103" s="171">
        <v>0</v>
      </c>
      <c r="D103" s="171">
        <v>1343</v>
      </c>
      <c r="E103" s="173">
        <v>6171110000000</v>
      </c>
      <c r="F103" s="172" t="s">
        <v>68</v>
      </c>
      <c r="G103" s="65">
        <v>100</v>
      </c>
    </row>
    <row r="104" spans="1:7" x14ac:dyDescent="0.25">
      <c r="A104" s="174"/>
      <c r="B104" s="175" t="s">
        <v>6</v>
      </c>
      <c r="C104" s="176">
        <v>0</v>
      </c>
      <c r="D104" s="174"/>
      <c r="E104" s="177"/>
      <c r="F104" s="178"/>
      <c r="G104" s="67">
        <f>SUM(G103)</f>
        <v>100</v>
      </c>
    </row>
    <row r="105" spans="1:7" x14ac:dyDescent="0.25">
      <c r="A105" s="180"/>
      <c r="B105" s="181"/>
      <c r="C105" s="182"/>
      <c r="D105" s="180"/>
      <c r="E105" s="183"/>
      <c r="F105" s="184"/>
      <c r="G105" s="68"/>
    </row>
    <row r="106" spans="1:7" ht="15.75" thickBot="1" x14ac:dyDescent="0.3">
      <c r="A106" s="171">
        <v>1100</v>
      </c>
      <c r="B106" s="172" t="s">
        <v>69</v>
      </c>
      <c r="C106" s="171">
        <v>2310</v>
      </c>
      <c r="D106" s="171">
        <v>2111</v>
      </c>
      <c r="E106" s="173">
        <v>2310000000000</v>
      </c>
      <c r="F106" s="172" t="s">
        <v>70</v>
      </c>
      <c r="G106" s="65">
        <v>34000</v>
      </c>
    </row>
    <row r="107" spans="1:7" x14ac:dyDescent="0.25">
      <c r="A107" s="174"/>
      <c r="B107" s="175" t="s">
        <v>6</v>
      </c>
      <c r="C107" s="176">
        <v>2310</v>
      </c>
      <c r="D107" s="174"/>
      <c r="E107" s="177"/>
      <c r="F107" s="178"/>
      <c r="G107" s="67">
        <f>SUM(G106)</f>
        <v>34000</v>
      </c>
    </row>
    <row r="108" spans="1:7" x14ac:dyDescent="0.25">
      <c r="A108" s="180"/>
      <c r="B108" s="181"/>
      <c r="C108" s="182"/>
      <c r="D108" s="180"/>
      <c r="E108" s="183"/>
      <c r="F108" s="184"/>
      <c r="G108" s="68"/>
    </row>
    <row r="109" spans="1:7" x14ac:dyDescent="0.25">
      <c r="A109" s="171">
        <v>1100</v>
      </c>
      <c r="B109" s="172" t="s">
        <v>71</v>
      </c>
      <c r="C109" s="171">
        <v>2321</v>
      </c>
      <c r="D109" s="171">
        <v>2111</v>
      </c>
      <c r="E109" s="173">
        <v>2321000000000</v>
      </c>
      <c r="F109" s="172" t="s">
        <v>72</v>
      </c>
      <c r="G109" s="65">
        <v>1200</v>
      </c>
    </row>
    <row r="110" spans="1:7" ht="15.75" thickBot="1" x14ac:dyDescent="0.3">
      <c r="A110" s="171">
        <v>1100</v>
      </c>
      <c r="B110" s="172" t="s">
        <v>71</v>
      </c>
      <c r="C110" s="171">
        <v>2321</v>
      </c>
      <c r="D110" s="171">
        <v>3122</v>
      </c>
      <c r="E110" s="173">
        <v>2321000000000</v>
      </c>
      <c r="F110" s="172" t="s">
        <v>73</v>
      </c>
      <c r="G110" s="65">
        <v>600</v>
      </c>
    </row>
    <row r="111" spans="1:7" x14ac:dyDescent="0.25">
      <c r="A111" s="174"/>
      <c r="B111" s="175" t="s">
        <v>6</v>
      </c>
      <c r="C111" s="176">
        <v>2321</v>
      </c>
      <c r="D111" s="174"/>
      <c r="E111" s="177"/>
      <c r="F111" s="178"/>
      <c r="G111" s="67">
        <f>SUM(G109:G110)</f>
        <v>1800</v>
      </c>
    </row>
    <row r="112" spans="1:7" x14ac:dyDescent="0.25">
      <c r="A112" s="180"/>
      <c r="B112" s="181"/>
      <c r="C112" s="182"/>
      <c r="D112" s="180"/>
      <c r="E112" s="183"/>
      <c r="F112" s="184"/>
      <c r="G112" s="68"/>
    </row>
    <row r="113" spans="1:7" x14ac:dyDescent="0.25">
      <c r="A113" s="171">
        <v>1100</v>
      </c>
      <c r="B113" s="172" t="s">
        <v>74</v>
      </c>
      <c r="C113" s="171">
        <v>3113</v>
      </c>
      <c r="D113" s="171">
        <v>2132</v>
      </c>
      <c r="E113" s="173">
        <v>919</v>
      </c>
      <c r="F113" s="172" t="s">
        <v>75</v>
      </c>
      <c r="G113" s="65">
        <v>1786.5</v>
      </c>
    </row>
    <row r="114" spans="1:7" ht="15.75" thickBot="1" x14ac:dyDescent="0.3">
      <c r="A114" s="171">
        <v>1100</v>
      </c>
      <c r="B114" s="172" t="s">
        <v>76</v>
      </c>
      <c r="C114" s="171">
        <v>3113</v>
      </c>
      <c r="D114" s="171">
        <v>2132</v>
      </c>
      <c r="E114" s="173">
        <v>959</v>
      </c>
      <c r="F114" s="172" t="s">
        <v>77</v>
      </c>
      <c r="G114" s="65">
        <v>286.45999999999998</v>
      </c>
    </row>
    <row r="115" spans="1:7" x14ac:dyDescent="0.25">
      <c r="A115" s="174"/>
      <c r="B115" s="175" t="s">
        <v>6</v>
      </c>
      <c r="C115" s="176">
        <v>3113</v>
      </c>
      <c r="D115" s="174"/>
      <c r="E115" s="177"/>
      <c r="F115" s="178"/>
      <c r="G115" s="67">
        <f>SUM(G113:G114)</f>
        <v>2072.96</v>
      </c>
    </row>
    <row r="116" spans="1:7" x14ac:dyDescent="0.25">
      <c r="A116" s="180"/>
      <c r="B116" s="181"/>
      <c r="C116" s="182"/>
      <c r="D116" s="180"/>
      <c r="E116" s="183"/>
      <c r="F116" s="184"/>
      <c r="G116" s="68"/>
    </row>
    <row r="117" spans="1:7" ht="15.75" thickBot="1" x14ac:dyDescent="0.3">
      <c r="A117" s="171">
        <v>1100</v>
      </c>
      <c r="B117" s="172" t="s">
        <v>78</v>
      </c>
      <c r="C117" s="171">
        <v>3392</v>
      </c>
      <c r="D117" s="171">
        <v>2132</v>
      </c>
      <c r="E117" s="173">
        <v>889</v>
      </c>
      <c r="F117" s="172" t="s">
        <v>79</v>
      </c>
      <c r="G117" s="65">
        <v>642.29999999999995</v>
      </c>
    </row>
    <row r="118" spans="1:7" x14ac:dyDescent="0.25">
      <c r="A118" s="174"/>
      <c r="B118" s="175" t="s">
        <v>6</v>
      </c>
      <c r="C118" s="176">
        <v>3392</v>
      </c>
      <c r="D118" s="174"/>
      <c r="E118" s="177"/>
      <c r="F118" s="178"/>
      <c r="G118" s="67">
        <f>SUM(G117)</f>
        <v>642.29999999999995</v>
      </c>
    </row>
    <row r="119" spans="1:7" x14ac:dyDescent="0.25">
      <c r="A119" s="180"/>
      <c r="B119" s="181"/>
      <c r="C119" s="182"/>
      <c r="D119" s="180"/>
      <c r="E119" s="183"/>
      <c r="F119" s="184"/>
      <c r="G119" s="68"/>
    </row>
    <row r="120" spans="1:7" x14ac:dyDescent="0.25">
      <c r="A120" s="171">
        <v>1100</v>
      </c>
      <c r="B120" s="172" t="s">
        <v>80</v>
      </c>
      <c r="C120" s="171">
        <v>3612</v>
      </c>
      <c r="D120" s="171">
        <v>2111</v>
      </c>
      <c r="E120" s="173">
        <v>3612000000000</v>
      </c>
      <c r="F120" s="172" t="s">
        <v>81</v>
      </c>
      <c r="G120" s="65">
        <v>85</v>
      </c>
    </row>
    <row r="121" spans="1:7" ht="15.75" thickBot="1" x14ac:dyDescent="0.3">
      <c r="A121" s="171">
        <v>1100</v>
      </c>
      <c r="B121" s="172" t="s">
        <v>80</v>
      </c>
      <c r="C121" s="171">
        <v>3612</v>
      </c>
      <c r="D121" s="171">
        <v>2132</v>
      </c>
      <c r="E121" s="173">
        <v>3612000000000</v>
      </c>
      <c r="F121" s="172" t="s">
        <v>77</v>
      </c>
      <c r="G121" s="65">
        <v>712</v>
      </c>
    </row>
    <row r="122" spans="1:7" x14ac:dyDescent="0.25">
      <c r="A122" s="174"/>
      <c r="B122" s="175" t="s">
        <v>6</v>
      </c>
      <c r="C122" s="176">
        <v>3612</v>
      </c>
      <c r="D122" s="174"/>
      <c r="E122" s="177"/>
      <c r="F122" s="178"/>
      <c r="G122" s="67">
        <f>SUM(G120:G121)</f>
        <v>797</v>
      </c>
    </row>
    <row r="123" spans="1:7" x14ac:dyDescent="0.25">
      <c r="A123" s="180"/>
      <c r="B123" s="181"/>
      <c r="C123" s="182"/>
      <c r="D123" s="180"/>
      <c r="E123" s="183"/>
      <c r="F123" s="184"/>
      <c r="G123" s="68"/>
    </row>
    <row r="124" spans="1:7" x14ac:dyDescent="0.25">
      <c r="A124" s="171">
        <v>1100</v>
      </c>
      <c r="B124" s="172" t="s">
        <v>82</v>
      </c>
      <c r="C124" s="171">
        <v>3613</v>
      </c>
      <c r="D124" s="171">
        <v>2111</v>
      </c>
      <c r="E124" s="173">
        <v>3613000000000</v>
      </c>
      <c r="F124" s="172" t="s">
        <v>83</v>
      </c>
      <c r="G124" s="65">
        <v>10</v>
      </c>
    </row>
    <row r="125" spans="1:7" x14ac:dyDescent="0.25">
      <c r="A125" s="171">
        <v>1100</v>
      </c>
      <c r="B125" s="172" t="s">
        <v>82</v>
      </c>
      <c r="C125" s="171">
        <v>3613</v>
      </c>
      <c r="D125" s="171">
        <v>2131</v>
      </c>
      <c r="E125" s="173">
        <v>3613000000000</v>
      </c>
      <c r="F125" s="172" t="s">
        <v>84</v>
      </c>
      <c r="G125" s="65">
        <v>697.15</v>
      </c>
    </row>
    <row r="126" spans="1:7" ht="15.75" thickBot="1" x14ac:dyDescent="0.3">
      <c r="A126" s="171">
        <v>1100</v>
      </c>
      <c r="B126" s="172" t="s">
        <v>82</v>
      </c>
      <c r="C126" s="171">
        <v>3613</v>
      </c>
      <c r="D126" s="171">
        <v>2132</v>
      </c>
      <c r="E126" s="173">
        <v>3613000000000</v>
      </c>
      <c r="F126" s="172" t="s">
        <v>85</v>
      </c>
      <c r="G126" s="65">
        <v>1771.5</v>
      </c>
    </row>
    <row r="127" spans="1:7" x14ac:dyDescent="0.25">
      <c r="A127" s="174"/>
      <c r="B127" s="175" t="s">
        <v>6</v>
      </c>
      <c r="C127" s="176">
        <v>3613</v>
      </c>
      <c r="D127" s="174"/>
      <c r="E127" s="177"/>
      <c r="F127" s="178"/>
      <c r="G127" s="67">
        <f>SUM(G124:G126)</f>
        <v>2478.65</v>
      </c>
    </row>
    <row r="128" spans="1:7" x14ac:dyDescent="0.25">
      <c r="A128" s="180"/>
      <c r="B128" s="181"/>
      <c r="C128" s="182"/>
      <c r="D128" s="180"/>
      <c r="E128" s="183"/>
      <c r="F128" s="184"/>
      <c r="G128" s="68"/>
    </row>
    <row r="129" spans="1:7" x14ac:dyDescent="0.25">
      <c r="A129" s="171">
        <v>1100</v>
      </c>
      <c r="B129" s="172" t="s">
        <v>86</v>
      </c>
      <c r="C129" s="171">
        <v>3636</v>
      </c>
      <c r="D129" s="171">
        <v>2119</v>
      </c>
      <c r="E129" s="173">
        <v>3636000000000</v>
      </c>
      <c r="F129" s="172" t="s">
        <v>87</v>
      </c>
      <c r="G129" s="65">
        <v>50</v>
      </c>
    </row>
    <row r="130" spans="1:7" ht="15.75" thickBot="1" x14ac:dyDescent="0.3">
      <c r="A130" s="171">
        <v>1100</v>
      </c>
      <c r="B130" s="172" t="s">
        <v>86</v>
      </c>
      <c r="C130" s="171">
        <v>3636</v>
      </c>
      <c r="D130" s="171">
        <v>3111</v>
      </c>
      <c r="E130" s="173">
        <v>3636000000000</v>
      </c>
      <c r="F130" s="172" t="s">
        <v>88</v>
      </c>
      <c r="G130" s="65">
        <v>0</v>
      </c>
    </row>
    <row r="131" spans="1:7" x14ac:dyDescent="0.25">
      <c r="A131" s="174"/>
      <c r="B131" s="175" t="s">
        <v>6</v>
      </c>
      <c r="C131" s="176">
        <v>3636</v>
      </c>
      <c r="D131" s="174"/>
      <c r="E131" s="177"/>
      <c r="F131" s="178"/>
      <c r="G131" s="67">
        <f>SUM(G129:G130)</f>
        <v>50</v>
      </c>
    </row>
    <row r="132" spans="1:7" x14ac:dyDescent="0.25">
      <c r="A132" s="180"/>
      <c r="B132" s="181"/>
      <c r="C132" s="182"/>
      <c r="D132" s="180"/>
      <c r="E132" s="183"/>
      <c r="F132" s="184"/>
      <c r="G132" s="68"/>
    </row>
    <row r="133" spans="1:7" ht="15.75" thickBot="1" x14ac:dyDescent="0.3">
      <c r="A133" s="171">
        <v>200</v>
      </c>
      <c r="B133" s="172" t="s">
        <v>531</v>
      </c>
      <c r="C133" s="185">
        <v>6171</v>
      </c>
      <c r="D133" s="185">
        <v>2111</v>
      </c>
      <c r="E133" s="173">
        <v>259</v>
      </c>
      <c r="F133" s="172" t="s">
        <v>659</v>
      </c>
      <c r="G133" s="186">
        <v>1</v>
      </c>
    </row>
    <row r="134" spans="1:7" x14ac:dyDescent="0.25">
      <c r="A134" s="174"/>
      <c r="B134" s="175" t="s">
        <v>6</v>
      </c>
      <c r="C134" s="187">
        <v>6171</v>
      </c>
      <c r="D134" s="174"/>
      <c r="E134" s="177"/>
      <c r="F134" s="178"/>
      <c r="G134" s="67">
        <f t="shared" ref="G134" si="2">SUM(G133)</f>
        <v>1</v>
      </c>
    </row>
    <row r="136" spans="1:7" x14ac:dyDescent="0.25">
      <c r="A136" s="172"/>
    </row>
    <row r="137" spans="1:7" x14ac:dyDescent="0.25">
      <c r="B137" s="179" t="s">
        <v>89</v>
      </c>
      <c r="G137" s="66">
        <f>SUM(G134,G131,G127,G122,G118,G115,G111,G107,G104)</f>
        <v>41941.910000000003</v>
      </c>
    </row>
    <row r="140" spans="1:7" ht="15.75" thickBot="1" x14ac:dyDescent="0.3">
      <c r="A140" s="171">
        <v>1200</v>
      </c>
      <c r="B140" s="172" t="s">
        <v>90</v>
      </c>
      <c r="C140" s="171">
        <v>3632</v>
      </c>
      <c r="D140" s="171">
        <v>2111</v>
      </c>
      <c r="E140" s="173">
        <v>3632000000000</v>
      </c>
      <c r="F140" s="172" t="s">
        <v>91</v>
      </c>
      <c r="G140" s="65">
        <v>500</v>
      </c>
    </row>
    <row r="141" spans="1:7" x14ac:dyDescent="0.25">
      <c r="A141" s="174"/>
      <c r="B141" s="175" t="s">
        <v>6</v>
      </c>
      <c r="C141" s="176">
        <v>3632</v>
      </c>
      <c r="D141" s="174"/>
      <c r="E141" s="177"/>
      <c r="F141" s="178"/>
      <c r="G141" s="67">
        <f>SUM(G140)</f>
        <v>500</v>
      </c>
    </row>
    <row r="142" spans="1:7" x14ac:dyDescent="0.25">
      <c r="A142" s="180"/>
      <c r="B142" s="181"/>
      <c r="C142" s="182"/>
      <c r="D142" s="180"/>
      <c r="E142" s="183"/>
      <c r="F142" s="184"/>
      <c r="G142" s="68"/>
    </row>
    <row r="143" spans="1:7" ht="15.75" thickBot="1" x14ac:dyDescent="0.3">
      <c r="A143" s="171">
        <v>1200</v>
      </c>
      <c r="B143" s="172" t="s">
        <v>92</v>
      </c>
      <c r="C143" s="171">
        <v>3639</v>
      </c>
      <c r="D143" s="171">
        <v>2111</v>
      </c>
      <c r="E143" s="173">
        <v>3639000000000</v>
      </c>
      <c r="F143" s="172" t="s">
        <v>93</v>
      </c>
      <c r="G143" s="65">
        <v>25</v>
      </c>
    </row>
    <row r="144" spans="1:7" x14ac:dyDescent="0.25">
      <c r="A144" s="174"/>
      <c r="B144" s="175" t="s">
        <v>6</v>
      </c>
      <c r="C144" s="176">
        <v>3639</v>
      </c>
      <c r="D144" s="174"/>
      <c r="E144" s="177"/>
      <c r="F144" s="178"/>
      <c r="G144" s="67">
        <f>SUM(G143)</f>
        <v>25</v>
      </c>
    </row>
    <row r="145" spans="1:7" x14ac:dyDescent="0.25">
      <c r="A145" s="180"/>
      <c r="B145" s="181"/>
      <c r="C145" s="182"/>
      <c r="D145" s="180"/>
      <c r="E145" s="183"/>
      <c r="F145" s="184"/>
      <c r="G145" s="68"/>
    </row>
    <row r="146" spans="1:7" ht="15.75" thickBot="1" x14ac:dyDescent="0.3">
      <c r="A146" s="171">
        <v>1200</v>
      </c>
      <c r="B146" s="172" t="s">
        <v>94</v>
      </c>
      <c r="C146" s="171">
        <v>3723</v>
      </c>
      <c r="D146" s="171">
        <v>2111</v>
      </c>
      <c r="E146" s="173">
        <v>3723000000000</v>
      </c>
      <c r="F146" s="172" t="s">
        <v>95</v>
      </c>
      <c r="G146" s="65">
        <v>200</v>
      </c>
    </row>
    <row r="147" spans="1:7" x14ac:dyDescent="0.25">
      <c r="A147" s="174"/>
      <c r="B147" s="175" t="s">
        <v>6</v>
      </c>
      <c r="C147" s="176">
        <v>3723</v>
      </c>
      <c r="D147" s="174"/>
      <c r="E147" s="177"/>
      <c r="F147" s="178"/>
      <c r="G147" s="67">
        <f>SUM(G146)</f>
        <v>200</v>
      </c>
    </row>
    <row r="148" spans="1:7" x14ac:dyDescent="0.25">
      <c r="A148" s="180"/>
      <c r="B148" s="181"/>
      <c r="C148" s="182"/>
      <c r="D148" s="180"/>
      <c r="E148" s="183"/>
      <c r="F148" s="184"/>
      <c r="G148" s="68"/>
    </row>
    <row r="149" spans="1:7" x14ac:dyDescent="0.25">
      <c r="A149" s="171">
        <v>1200</v>
      </c>
      <c r="B149" s="172" t="s">
        <v>96</v>
      </c>
      <c r="C149" s="171">
        <v>3725</v>
      </c>
      <c r="D149" s="171">
        <v>2111</v>
      </c>
      <c r="E149" s="173">
        <v>3725000000000</v>
      </c>
      <c r="F149" s="172" t="s">
        <v>97</v>
      </c>
      <c r="G149" s="65">
        <v>250</v>
      </c>
    </row>
    <row r="150" spans="1:7" ht="15.75" thickBot="1" x14ac:dyDescent="0.3">
      <c r="A150" s="171">
        <v>1200</v>
      </c>
      <c r="B150" s="172" t="s">
        <v>96</v>
      </c>
      <c r="C150" s="171">
        <v>3725</v>
      </c>
      <c r="D150" s="171">
        <v>2324</v>
      </c>
      <c r="E150" s="173">
        <v>3725000000000</v>
      </c>
      <c r="F150" s="172" t="s">
        <v>98</v>
      </c>
      <c r="G150" s="65">
        <v>3500</v>
      </c>
    </row>
    <row r="151" spans="1:7" x14ac:dyDescent="0.25">
      <c r="A151" s="174"/>
      <c r="B151" s="175" t="s">
        <v>6</v>
      </c>
      <c r="C151" s="176">
        <v>3725</v>
      </c>
      <c r="D151" s="174"/>
      <c r="E151" s="177"/>
      <c r="F151" s="178"/>
      <c r="G151" s="67">
        <f>SUM(G149:G150)</f>
        <v>3750</v>
      </c>
    </row>
    <row r="152" spans="1:7" x14ac:dyDescent="0.25">
      <c r="A152" s="172"/>
    </row>
    <row r="153" spans="1:7" x14ac:dyDescent="0.25">
      <c r="B153" s="179" t="s">
        <v>99</v>
      </c>
      <c r="G153" s="66">
        <f>SUM(G151,G147,G144,G141)</f>
        <v>4475</v>
      </c>
    </row>
    <row r="156" spans="1:7" ht="15.75" thickBot="1" x14ac:dyDescent="0.3">
      <c r="A156" s="171">
        <v>1400</v>
      </c>
      <c r="B156" s="172" t="s">
        <v>100</v>
      </c>
      <c r="C156" s="171">
        <v>0</v>
      </c>
      <c r="D156" s="171">
        <v>4122</v>
      </c>
      <c r="E156" s="173">
        <v>4351000000003</v>
      </c>
      <c r="F156" s="172" t="s">
        <v>101</v>
      </c>
      <c r="G156" s="65">
        <v>3050</v>
      </c>
    </row>
    <row r="157" spans="1:7" x14ac:dyDescent="0.25">
      <c r="A157" s="174"/>
      <c r="B157" s="175" t="s">
        <v>6</v>
      </c>
      <c r="C157" s="176">
        <v>0</v>
      </c>
      <c r="D157" s="174"/>
      <c r="E157" s="177"/>
      <c r="F157" s="178"/>
      <c r="G157" s="67">
        <f>SUM(G156)</f>
        <v>3050</v>
      </c>
    </row>
    <row r="158" spans="1:7" x14ac:dyDescent="0.25">
      <c r="A158" s="180"/>
      <c r="B158" s="181"/>
      <c r="C158" s="182"/>
      <c r="D158" s="180"/>
      <c r="E158" s="183"/>
      <c r="F158" s="184"/>
      <c r="G158" s="68"/>
    </row>
    <row r="159" spans="1:7" x14ac:dyDescent="0.25">
      <c r="A159" s="171">
        <v>1400</v>
      </c>
      <c r="B159" s="172" t="s">
        <v>102</v>
      </c>
      <c r="C159" s="171">
        <v>4350</v>
      </c>
      <c r="D159" s="171">
        <v>2111</v>
      </c>
      <c r="E159" s="173">
        <v>4350000000000</v>
      </c>
      <c r="F159" s="172" t="s">
        <v>103</v>
      </c>
      <c r="G159" s="65">
        <v>1350</v>
      </c>
    </row>
    <row r="160" spans="1:7" ht="15.75" thickBot="1" x14ac:dyDescent="0.3">
      <c r="A160" s="171">
        <v>1400</v>
      </c>
      <c r="B160" s="172" t="s">
        <v>102</v>
      </c>
      <c r="C160" s="171">
        <v>4350</v>
      </c>
      <c r="D160" s="171">
        <v>2132</v>
      </c>
      <c r="E160" s="173">
        <v>4350000000000</v>
      </c>
      <c r="F160" s="172" t="s">
        <v>77</v>
      </c>
      <c r="G160" s="65">
        <v>1550</v>
      </c>
    </row>
    <row r="161" spans="1:7" x14ac:dyDescent="0.25">
      <c r="A161" s="174"/>
      <c r="B161" s="175" t="s">
        <v>6</v>
      </c>
      <c r="C161" s="176">
        <v>4350</v>
      </c>
      <c r="D161" s="174"/>
      <c r="E161" s="177"/>
      <c r="F161" s="178"/>
      <c r="G161" s="67">
        <f>SUM(G159:G160)</f>
        <v>2900</v>
      </c>
    </row>
    <row r="162" spans="1:7" x14ac:dyDescent="0.25">
      <c r="A162" s="180"/>
      <c r="B162" s="181"/>
      <c r="C162" s="182"/>
      <c r="D162" s="180"/>
      <c r="E162" s="183"/>
      <c r="F162" s="184"/>
      <c r="G162" s="68"/>
    </row>
    <row r="163" spans="1:7" x14ac:dyDescent="0.25">
      <c r="A163" s="171">
        <v>1400</v>
      </c>
      <c r="B163" s="172" t="s">
        <v>104</v>
      </c>
      <c r="C163" s="171">
        <v>4351</v>
      </c>
      <c r="D163" s="171">
        <v>2111</v>
      </c>
      <c r="E163" s="173">
        <v>4351000000000</v>
      </c>
      <c r="F163" s="172" t="s">
        <v>93</v>
      </c>
      <c r="G163" s="65">
        <v>1650</v>
      </c>
    </row>
    <row r="164" spans="1:7" ht="15.75" thickBot="1" x14ac:dyDescent="0.3">
      <c r="A164" s="171">
        <v>1400</v>
      </c>
      <c r="B164" s="172" t="s">
        <v>104</v>
      </c>
      <c r="C164" s="171">
        <v>4351</v>
      </c>
      <c r="D164" s="171">
        <v>2112</v>
      </c>
      <c r="E164" s="173">
        <v>4351000000000</v>
      </c>
      <c r="F164" s="172" t="s">
        <v>105</v>
      </c>
      <c r="G164" s="65">
        <v>1700</v>
      </c>
    </row>
    <row r="165" spans="1:7" x14ac:dyDescent="0.25">
      <c r="A165" s="174"/>
      <c r="B165" s="175" t="s">
        <v>6</v>
      </c>
      <c r="C165" s="176">
        <v>4351</v>
      </c>
      <c r="D165" s="174"/>
      <c r="E165" s="177"/>
      <c r="F165" s="178"/>
      <c r="G165" s="67">
        <f>SUM(G163:G164)</f>
        <v>3350</v>
      </c>
    </row>
    <row r="166" spans="1:7" x14ac:dyDescent="0.25">
      <c r="A166" s="172"/>
    </row>
    <row r="167" spans="1:7" x14ac:dyDescent="0.25">
      <c r="B167" s="179" t="s">
        <v>106</v>
      </c>
      <c r="G167" s="66">
        <f>SUM(G165,G161,G157)</f>
        <v>9300</v>
      </c>
    </row>
    <row r="170" spans="1:7" ht="15.75" thickBot="1" x14ac:dyDescent="0.3">
      <c r="A170" s="171">
        <v>1500</v>
      </c>
      <c r="B170" s="172" t="s">
        <v>107</v>
      </c>
      <c r="C170" s="171">
        <v>0</v>
      </c>
      <c r="D170" s="171">
        <v>1361</v>
      </c>
      <c r="E170" s="173">
        <v>6171150000000</v>
      </c>
      <c r="F170" s="172" t="s">
        <v>24</v>
      </c>
      <c r="G170" s="65">
        <v>2000</v>
      </c>
    </row>
    <row r="171" spans="1:7" x14ac:dyDescent="0.25">
      <c r="A171" s="174"/>
      <c r="B171" s="175" t="s">
        <v>6</v>
      </c>
      <c r="C171" s="176">
        <v>0</v>
      </c>
      <c r="D171" s="174"/>
      <c r="E171" s="177"/>
      <c r="F171" s="178"/>
      <c r="G171" s="67">
        <f>SUM(G170)</f>
        <v>2000</v>
      </c>
    </row>
    <row r="172" spans="1:7" x14ac:dyDescent="0.25">
      <c r="A172" s="180"/>
      <c r="B172" s="181"/>
      <c r="C172" s="182"/>
      <c r="D172" s="180"/>
      <c r="E172" s="183"/>
      <c r="F172" s="184"/>
      <c r="G172" s="68"/>
    </row>
    <row r="173" spans="1:7" ht="15.75" thickBot="1" x14ac:dyDescent="0.3">
      <c r="A173" s="171">
        <v>1500</v>
      </c>
      <c r="B173" s="172" t="s">
        <v>107</v>
      </c>
      <c r="C173" s="171">
        <v>2169</v>
      </c>
      <c r="D173" s="171">
        <v>2212</v>
      </c>
      <c r="E173" s="173">
        <v>2169000000000</v>
      </c>
      <c r="F173" s="172" t="s">
        <v>25</v>
      </c>
      <c r="G173" s="65">
        <v>200</v>
      </c>
    </row>
    <row r="174" spans="1:7" x14ac:dyDescent="0.25">
      <c r="A174" s="174"/>
      <c r="B174" s="175" t="s">
        <v>6</v>
      </c>
      <c r="C174" s="176">
        <v>2169</v>
      </c>
      <c r="D174" s="174"/>
      <c r="E174" s="177"/>
      <c r="F174" s="178"/>
      <c r="G174" s="67">
        <f>SUM(G173)</f>
        <v>200</v>
      </c>
    </row>
    <row r="175" spans="1:7" x14ac:dyDescent="0.25">
      <c r="A175" s="180"/>
      <c r="B175" s="181"/>
      <c r="C175" s="182"/>
      <c r="D175" s="180"/>
      <c r="E175" s="183"/>
      <c r="F175" s="184"/>
      <c r="G175" s="68"/>
    </row>
    <row r="176" spans="1:7" ht="15.75" thickBot="1" x14ac:dyDescent="0.3">
      <c r="A176" s="171">
        <v>1500</v>
      </c>
      <c r="B176" s="172" t="s">
        <v>107</v>
      </c>
      <c r="C176" s="171">
        <v>6171</v>
      </c>
      <c r="D176" s="171">
        <v>2324</v>
      </c>
      <c r="E176" s="173">
        <v>6171150000000</v>
      </c>
      <c r="F176" s="172" t="s">
        <v>26</v>
      </c>
      <c r="G176" s="65">
        <v>0</v>
      </c>
    </row>
    <row r="177" spans="1:7" x14ac:dyDescent="0.25">
      <c r="A177" s="174"/>
      <c r="B177" s="175" t="s">
        <v>6</v>
      </c>
      <c r="C177" s="176">
        <v>6171</v>
      </c>
      <c r="D177" s="174"/>
      <c r="E177" s="177"/>
      <c r="F177" s="178"/>
      <c r="G177" s="67">
        <f>SUM(G176)</f>
        <v>0</v>
      </c>
    </row>
    <row r="178" spans="1:7" x14ac:dyDescent="0.25">
      <c r="A178" s="172"/>
    </row>
    <row r="179" spans="1:7" x14ac:dyDescent="0.25">
      <c r="B179" s="179" t="s">
        <v>108</v>
      </c>
      <c r="G179" s="66">
        <f>SUM(G177,G174,G171)</f>
        <v>2200</v>
      </c>
    </row>
    <row r="182" spans="1:7" ht="15.75" thickBot="1" x14ac:dyDescent="0.3">
      <c r="A182" s="171">
        <v>1600</v>
      </c>
      <c r="B182" s="172" t="s">
        <v>109</v>
      </c>
      <c r="C182" s="171">
        <v>0</v>
      </c>
      <c r="D182" s="171">
        <v>4121</v>
      </c>
      <c r="E182" s="173">
        <v>6171160000000</v>
      </c>
      <c r="F182" s="172" t="s">
        <v>110</v>
      </c>
      <c r="G182" s="65">
        <v>585</v>
      </c>
    </row>
    <row r="183" spans="1:7" x14ac:dyDescent="0.25">
      <c r="A183" s="174"/>
      <c r="B183" s="175" t="s">
        <v>6</v>
      </c>
      <c r="C183" s="176">
        <v>0</v>
      </c>
      <c r="D183" s="174"/>
      <c r="E183" s="177"/>
      <c r="F183" s="178"/>
      <c r="G183" s="67">
        <f>SUM(G182)</f>
        <v>585</v>
      </c>
    </row>
    <row r="184" spans="1:7" x14ac:dyDescent="0.25">
      <c r="A184" s="180"/>
      <c r="B184" s="181"/>
      <c r="C184" s="182"/>
      <c r="D184" s="180"/>
      <c r="E184" s="183"/>
      <c r="F184" s="184"/>
      <c r="G184" s="68"/>
    </row>
    <row r="185" spans="1:7" x14ac:dyDescent="0.25">
      <c r="A185" s="171">
        <v>1600</v>
      </c>
      <c r="B185" s="172" t="s">
        <v>109</v>
      </c>
      <c r="C185" s="171">
        <v>2299</v>
      </c>
      <c r="D185" s="171">
        <v>2212</v>
      </c>
      <c r="E185" s="173">
        <v>2299000000000</v>
      </c>
      <c r="F185" s="172" t="s">
        <v>111</v>
      </c>
      <c r="G185" s="65">
        <v>5000</v>
      </c>
    </row>
    <row r="186" spans="1:7" ht="15.75" thickBot="1" x14ac:dyDescent="0.3">
      <c r="A186" s="171">
        <v>1600</v>
      </c>
      <c r="B186" s="172" t="s">
        <v>109</v>
      </c>
      <c r="C186" s="171">
        <v>2299</v>
      </c>
      <c r="D186" s="171">
        <v>2212</v>
      </c>
      <c r="E186" s="173">
        <v>2299000000000</v>
      </c>
      <c r="F186" s="172" t="s">
        <v>112</v>
      </c>
      <c r="G186" s="65">
        <v>21000</v>
      </c>
    </row>
    <row r="187" spans="1:7" x14ac:dyDescent="0.25">
      <c r="A187" s="174"/>
      <c r="B187" s="175" t="s">
        <v>6</v>
      </c>
      <c r="C187" s="176">
        <v>2299</v>
      </c>
      <c r="D187" s="174"/>
      <c r="E187" s="177"/>
      <c r="F187" s="178"/>
      <c r="G187" s="67">
        <f>SUM(G185:G186)</f>
        <v>26000</v>
      </c>
    </row>
    <row r="188" spans="1:7" x14ac:dyDescent="0.25">
      <c r="A188" s="180"/>
      <c r="B188" s="181"/>
      <c r="C188" s="182"/>
      <c r="D188" s="180"/>
      <c r="E188" s="183"/>
      <c r="F188" s="184"/>
      <c r="G188" s="68"/>
    </row>
    <row r="189" spans="1:7" ht="15.75" thickBot="1" x14ac:dyDescent="0.3">
      <c r="A189" s="171">
        <v>1600</v>
      </c>
      <c r="B189" s="172" t="s">
        <v>109</v>
      </c>
      <c r="C189" s="171">
        <v>6171</v>
      </c>
      <c r="D189" s="171">
        <v>2324</v>
      </c>
      <c r="E189" s="173">
        <v>6171160000000</v>
      </c>
      <c r="F189" s="172" t="s">
        <v>26</v>
      </c>
      <c r="G189" s="65">
        <v>250</v>
      </c>
    </row>
    <row r="190" spans="1:7" x14ac:dyDescent="0.25">
      <c r="A190" s="174"/>
      <c r="B190" s="175" t="s">
        <v>6</v>
      </c>
      <c r="C190" s="176">
        <v>6171</v>
      </c>
      <c r="D190" s="174"/>
      <c r="E190" s="177"/>
      <c r="F190" s="178"/>
      <c r="G190" s="67">
        <f>SUM(G189)</f>
        <v>250</v>
      </c>
    </row>
    <row r="191" spans="1:7" x14ac:dyDescent="0.25">
      <c r="A191" s="172"/>
    </row>
    <row r="192" spans="1:7" x14ac:dyDescent="0.25">
      <c r="B192" s="179" t="s">
        <v>113</v>
      </c>
      <c r="G192" s="66">
        <f>SUM(G190,G187,G183)</f>
        <v>26835</v>
      </c>
    </row>
    <row r="195" spans="1:7" ht="15.75" thickBot="1" x14ac:dyDescent="0.3">
      <c r="A195" s="171">
        <v>2000</v>
      </c>
      <c r="B195" s="172" t="s">
        <v>114</v>
      </c>
      <c r="C195" s="171">
        <v>0</v>
      </c>
      <c r="D195" s="171">
        <v>4121</v>
      </c>
      <c r="E195" s="173">
        <v>5311000000000</v>
      </c>
      <c r="F195" s="172" t="s">
        <v>115</v>
      </c>
      <c r="G195" s="65">
        <v>1405.93</v>
      </c>
    </row>
    <row r="196" spans="1:7" x14ac:dyDescent="0.25">
      <c r="A196" s="174"/>
      <c r="B196" s="175" t="s">
        <v>6</v>
      </c>
      <c r="C196" s="176">
        <v>0</v>
      </c>
      <c r="D196" s="174"/>
      <c r="E196" s="177"/>
      <c r="F196" s="178"/>
      <c r="G196" s="67">
        <f>SUM(G195)</f>
        <v>1405.93</v>
      </c>
    </row>
    <row r="197" spans="1:7" x14ac:dyDescent="0.25">
      <c r="A197" s="180"/>
      <c r="B197" s="181"/>
      <c r="C197" s="182"/>
      <c r="D197" s="180"/>
      <c r="E197" s="183"/>
      <c r="F197" s="184"/>
      <c r="G197" s="68"/>
    </row>
    <row r="198" spans="1:7" x14ac:dyDescent="0.25">
      <c r="A198" s="171">
        <v>2000</v>
      </c>
      <c r="B198" s="172" t="s">
        <v>114</v>
      </c>
      <c r="C198" s="171">
        <v>5311</v>
      </c>
      <c r="D198" s="171">
        <v>2111</v>
      </c>
      <c r="E198" s="173">
        <v>5311000000000</v>
      </c>
      <c r="F198" s="172" t="s">
        <v>93</v>
      </c>
      <c r="G198" s="65">
        <v>900</v>
      </c>
    </row>
    <row r="199" spans="1:7" ht="15.75" thickBot="1" x14ac:dyDescent="0.3">
      <c r="A199" s="171">
        <v>2000</v>
      </c>
      <c r="B199" s="172" t="s">
        <v>114</v>
      </c>
      <c r="C199" s="171">
        <v>5311</v>
      </c>
      <c r="D199" s="171">
        <v>2212</v>
      </c>
      <c r="E199" s="173">
        <v>5311000000000</v>
      </c>
      <c r="F199" s="172" t="s">
        <v>116</v>
      </c>
      <c r="G199" s="65">
        <v>450</v>
      </c>
    </row>
    <row r="200" spans="1:7" x14ac:dyDescent="0.25">
      <c r="A200" s="174"/>
      <c r="B200" s="175" t="s">
        <v>6</v>
      </c>
      <c r="C200" s="176">
        <v>5311</v>
      </c>
      <c r="D200" s="174"/>
      <c r="E200" s="177"/>
      <c r="F200" s="178"/>
      <c r="G200" s="67">
        <f>SUM(G198:G199)</f>
        <v>1350</v>
      </c>
    </row>
    <row r="201" spans="1:7" x14ac:dyDescent="0.25">
      <c r="A201" s="172"/>
    </row>
    <row r="202" spans="1:7" x14ac:dyDescent="0.25">
      <c r="B202" s="179" t="s">
        <v>117</v>
      </c>
      <c r="G202" s="66">
        <f>SUM(G200,G196)</f>
        <v>2755.9300000000003</v>
      </c>
    </row>
    <row r="205" spans="1:7" x14ac:dyDescent="0.25">
      <c r="B205" s="179" t="s">
        <v>118</v>
      </c>
      <c r="G205" s="66">
        <f>SUM(G202,G192,G179,G167,G153,G137,G100,G57,G43,G34,G27,G21,G8)</f>
        <v>495189.19999999995</v>
      </c>
    </row>
    <row r="209" spans="1:7" x14ac:dyDescent="0.25">
      <c r="A209" s="185">
        <v>900</v>
      </c>
      <c r="B209" s="172" t="s">
        <v>644</v>
      </c>
      <c r="C209" s="185">
        <v>0</v>
      </c>
      <c r="D209" s="185">
        <v>8115</v>
      </c>
      <c r="E209" s="173">
        <v>8115000000000</v>
      </c>
      <c r="F209" s="172" t="s">
        <v>644</v>
      </c>
      <c r="G209" s="65">
        <f>106588.364+1556</f>
        <v>108144.364</v>
      </c>
    </row>
    <row r="210" spans="1:7" x14ac:dyDescent="0.25">
      <c r="A210" s="185">
        <v>900</v>
      </c>
      <c r="B210" s="172" t="s">
        <v>644</v>
      </c>
      <c r="C210" s="185">
        <v>0</v>
      </c>
      <c r="D210" s="185">
        <v>8115</v>
      </c>
      <c r="E210" s="173">
        <v>8115000000000</v>
      </c>
      <c r="F210" s="172" t="s">
        <v>645</v>
      </c>
      <c r="G210" s="65">
        <v>0</v>
      </c>
    </row>
    <row r="211" spans="1:7" ht="15.75" thickBot="1" x14ac:dyDescent="0.3">
      <c r="A211" s="185">
        <v>900</v>
      </c>
      <c r="B211" s="172" t="s">
        <v>644</v>
      </c>
      <c r="C211" s="185">
        <v>0</v>
      </c>
      <c r="D211" s="185">
        <v>8115</v>
      </c>
      <c r="E211" s="173">
        <v>8115000000000</v>
      </c>
      <c r="F211" s="172" t="s">
        <v>646</v>
      </c>
      <c r="G211" s="65">
        <v>0</v>
      </c>
    </row>
    <row r="212" spans="1:7" x14ac:dyDescent="0.25">
      <c r="A212" s="174"/>
      <c r="B212" s="175" t="s">
        <v>6</v>
      </c>
      <c r="C212" s="187">
        <v>0</v>
      </c>
      <c r="D212" s="174"/>
      <c r="E212" s="177"/>
      <c r="F212" s="178"/>
      <c r="G212" s="67">
        <f>SUM(G209:G211)</f>
        <v>108144.364</v>
      </c>
    </row>
    <row r="216" spans="1:7" x14ac:dyDescent="0.25">
      <c r="B216" s="179" t="s">
        <v>657</v>
      </c>
      <c r="G216" s="66">
        <f>SUM(G212,G205)</f>
        <v>603333.56400000001</v>
      </c>
    </row>
    <row r="219" spans="1:7" x14ac:dyDescent="0.25">
      <c r="G219" s="188"/>
    </row>
  </sheetData>
  <autoFilter ref="A3:G202" xr:uid="{E0860590-4D84-4DA9-8AFC-73A8D72C2771}"/>
  <mergeCells count="1">
    <mergeCell ref="A1:G1"/>
  </mergeCells>
  <pageMargins left="0.7" right="0.7" top="0.78740157499999996" bottom="0.78740157499999996" header="0.3" footer="0.3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24FCA-7FE2-419A-8FC4-BC1FD02B1A40}">
  <sheetPr>
    <pageSetUpPr fitToPage="1"/>
  </sheetPr>
  <dimension ref="A1:H928"/>
  <sheetViews>
    <sheetView zoomScaleNormal="100" workbookViewId="0">
      <pane ySplit="3" topLeftCell="A4" activePane="bottomLeft" state="frozen"/>
      <selection activeCell="G2" sqref="G1:G1048576"/>
      <selection pane="bottomLeft" sqref="A1:G1"/>
    </sheetView>
  </sheetViews>
  <sheetFormatPr defaultRowHeight="15" x14ac:dyDescent="0.25"/>
  <cols>
    <col min="1" max="1" width="9.5703125" style="64" customWidth="1"/>
    <col min="2" max="2" width="38.7109375" style="64" customWidth="1"/>
    <col min="3" max="4" width="6.140625" style="64" customWidth="1"/>
    <col min="5" max="5" width="12.7109375" style="167" customWidth="1"/>
    <col min="6" max="6" width="50.7109375" style="64" customWidth="1"/>
    <col min="7" max="7" width="11.7109375" style="64" customWidth="1"/>
    <col min="8" max="16384" width="9.140625" style="64"/>
  </cols>
  <sheetData>
    <row r="1" spans="1:8" ht="21" x14ac:dyDescent="0.35">
      <c r="A1" s="196" t="s">
        <v>726</v>
      </c>
      <c r="B1" s="196"/>
      <c r="C1" s="196"/>
      <c r="D1" s="196"/>
      <c r="E1" s="196"/>
      <c r="F1" s="196"/>
      <c r="G1" s="197"/>
    </row>
    <row r="2" spans="1:8" ht="12.75" customHeight="1" x14ac:dyDescent="0.25">
      <c r="A2" s="166"/>
    </row>
    <row r="3" spans="1:8" ht="34.5" x14ac:dyDescent="0.25">
      <c r="A3" s="168" t="s">
        <v>0</v>
      </c>
      <c r="B3" s="168" t="s">
        <v>3</v>
      </c>
      <c r="C3" s="168" t="s">
        <v>2</v>
      </c>
      <c r="D3" s="168" t="s">
        <v>1</v>
      </c>
      <c r="E3" s="169" t="s">
        <v>4</v>
      </c>
      <c r="F3" s="168" t="s">
        <v>5</v>
      </c>
      <c r="G3" s="170" t="s">
        <v>717</v>
      </c>
    </row>
    <row r="5" spans="1:8" x14ac:dyDescent="0.25">
      <c r="A5" s="171">
        <v>100</v>
      </c>
      <c r="B5" s="172" t="s">
        <v>605</v>
      </c>
      <c r="C5" s="171">
        <v>3314</v>
      </c>
      <c r="D5" s="171">
        <v>5011</v>
      </c>
      <c r="E5" s="173">
        <v>3314000000001</v>
      </c>
      <c r="F5" s="172" t="s">
        <v>614</v>
      </c>
      <c r="G5" s="65">
        <v>820</v>
      </c>
      <c r="H5" s="64" t="s">
        <v>681</v>
      </c>
    </row>
    <row r="6" spans="1:8" x14ac:dyDescent="0.25">
      <c r="A6" s="171">
        <v>100</v>
      </c>
      <c r="B6" s="172" t="s">
        <v>605</v>
      </c>
      <c r="C6" s="171">
        <v>3314</v>
      </c>
      <c r="D6" s="171">
        <v>5021</v>
      </c>
      <c r="E6" s="173">
        <v>3314000000001</v>
      </c>
      <c r="F6" s="172" t="s">
        <v>613</v>
      </c>
      <c r="G6" s="65">
        <v>30</v>
      </c>
    </row>
    <row r="7" spans="1:8" x14ac:dyDescent="0.25">
      <c r="A7" s="171">
        <v>100</v>
      </c>
      <c r="B7" s="172" t="s">
        <v>605</v>
      </c>
      <c r="C7" s="171">
        <v>3314</v>
      </c>
      <c r="D7" s="171">
        <v>5031</v>
      </c>
      <c r="E7" s="173">
        <v>3314000000001</v>
      </c>
      <c r="F7" s="172" t="s">
        <v>138</v>
      </c>
      <c r="G7" s="65">
        <v>203.36</v>
      </c>
    </row>
    <row r="8" spans="1:8" x14ac:dyDescent="0.25">
      <c r="A8" s="171">
        <v>100</v>
      </c>
      <c r="B8" s="172" t="s">
        <v>605</v>
      </c>
      <c r="C8" s="171">
        <v>3314</v>
      </c>
      <c r="D8" s="171">
        <v>5032</v>
      </c>
      <c r="E8" s="173">
        <v>3314000000001</v>
      </c>
      <c r="F8" s="172" t="s">
        <v>137</v>
      </c>
      <c r="G8" s="65">
        <v>73.8</v>
      </c>
    </row>
    <row r="9" spans="1:8" x14ac:dyDescent="0.25">
      <c r="A9" s="171">
        <v>100</v>
      </c>
      <c r="B9" s="172" t="s">
        <v>605</v>
      </c>
      <c r="C9" s="171">
        <v>3314</v>
      </c>
      <c r="D9" s="171">
        <v>5041</v>
      </c>
      <c r="E9" s="173">
        <v>3314000000001</v>
      </c>
      <c r="F9" s="172" t="s">
        <v>612</v>
      </c>
      <c r="G9" s="65">
        <v>80</v>
      </c>
    </row>
    <row r="10" spans="1:8" x14ac:dyDescent="0.25">
      <c r="A10" s="171">
        <v>100</v>
      </c>
      <c r="B10" s="172" t="s">
        <v>605</v>
      </c>
      <c r="C10" s="171">
        <v>3314</v>
      </c>
      <c r="D10" s="171">
        <v>5136</v>
      </c>
      <c r="E10" s="173">
        <v>3314000000001</v>
      </c>
      <c r="F10" s="172" t="s">
        <v>133</v>
      </c>
      <c r="G10" s="65">
        <v>150</v>
      </c>
    </row>
    <row r="11" spans="1:8" x14ac:dyDescent="0.25">
      <c r="A11" s="171">
        <v>100</v>
      </c>
      <c r="B11" s="172" t="s">
        <v>605</v>
      </c>
      <c r="C11" s="171">
        <v>3314</v>
      </c>
      <c r="D11" s="171">
        <v>5137</v>
      </c>
      <c r="E11" s="173">
        <v>3314000000001</v>
      </c>
      <c r="F11" s="172" t="s">
        <v>611</v>
      </c>
      <c r="G11" s="65">
        <v>20</v>
      </c>
    </row>
    <row r="12" spans="1:8" x14ac:dyDescent="0.25">
      <c r="A12" s="171">
        <v>100</v>
      </c>
      <c r="B12" s="172" t="s">
        <v>605</v>
      </c>
      <c r="C12" s="171">
        <v>3314</v>
      </c>
      <c r="D12" s="171">
        <v>5139</v>
      </c>
      <c r="E12" s="173">
        <v>3314000000001</v>
      </c>
      <c r="F12" s="172" t="s">
        <v>610</v>
      </c>
      <c r="G12" s="65">
        <v>50</v>
      </c>
    </row>
    <row r="13" spans="1:8" x14ac:dyDescent="0.25">
      <c r="A13" s="171">
        <v>100</v>
      </c>
      <c r="B13" s="172" t="s">
        <v>605</v>
      </c>
      <c r="C13" s="171">
        <v>3314</v>
      </c>
      <c r="D13" s="171">
        <v>5161</v>
      </c>
      <c r="E13" s="173">
        <v>3314000000001</v>
      </c>
      <c r="F13" s="172" t="s">
        <v>609</v>
      </c>
      <c r="G13" s="65">
        <v>3</v>
      </c>
    </row>
    <row r="14" spans="1:8" x14ac:dyDescent="0.25">
      <c r="A14" s="171">
        <v>100</v>
      </c>
      <c r="B14" s="172" t="s">
        <v>605</v>
      </c>
      <c r="C14" s="171">
        <v>3314</v>
      </c>
      <c r="D14" s="171">
        <v>5167</v>
      </c>
      <c r="E14" s="173">
        <v>3314000000001</v>
      </c>
      <c r="F14" s="172" t="s">
        <v>608</v>
      </c>
      <c r="G14" s="65">
        <v>20</v>
      </c>
    </row>
    <row r="15" spans="1:8" x14ac:dyDescent="0.25">
      <c r="A15" s="171">
        <v>100</v>
      </c>
      <c r="B15" s="172" t="s">
        <v>605</v>
      </c>
      <c r="C15" s="171">
        <v>3314</v>
      </c>
      <c r="D15" s="171">
        <v>5169</v>
      </c>
      <c r="E15" s="173">
        <v>3314000000001</v>
      </c>
      <c r="F15" s="172" t="s">
        <v>607</v>
      </c>
      <c r="G15" s="65">
        <v>40</v>
      </c>
    </row>
    <row r="16" spans="1:8" x14ac:dyDescent="0.25">
      <c r="A16" s="171"/>
      <c r="B16" s="172"/>
      <c r="C16" s="171"/>
      <c r="D16" s="171">
        <v>5169</v>
      </c>
      <c r="E16" s="173"/>
      <c r="F16" s="172" t="s">
        <v>678</v>
      </c>
      <c r="G16" s="65">
        <v>30</v>
      </c>
    </row>
    <row r="17" spans="1:7" x14ac:dyDescent="0.25">
      <c r="A17" s="171">
        <v>100</v>
      </c>
      <c r="B17" s="172" t="s">
        <v>605</v>
      </c>
      <c r="C17" s="171">
        <v>3314</v>
      </c>
      <c r="D17" s="171">
        <v>5171</v>
      </c>
      <c r="E17" s="173">
        <v>3314000000001</v>
      </c>
      <c r="F17" s="172" t="s">
        <v>685</v>
      </c>
      <c r="G17" s="65">
        <v>100</v>
      </c>
    </row>
    <row r="18" spans="1:7" x14ac:dyDescent="0.25">
      <c r="A18" s="171">
        <v>100</v>
      </c>
      <c r="B18" s="172" t="s">
        <v>605</v>
      </c>
      <c r="C18" s="171">
        <v>3314</v>
      </c>
      <c r="D18" s="171">
        <v>5173</v>
      </c>
      <c r="E18" s="173">
        <v>3314000000001</v>
      </c>
      <c r="F18" s="172" t="s">
        <v>121</v>
      </c>
      <c r="G18" s="65">
        <v>3</v>
      </c>
    </row>
    <row r="19" spans="1:7" x14ac:dyDescent="0.25">
      <c r="A19" s="171">
        <v>100</v>
      </c>
      <c r="B19" s="172" t="s">
        <v>605</v>
      </c>
      <c r="C19" s="171">
        <v>3314</v>
      </c>
      <c r="D19" s="171">
        <v>5175</v>
      </c>
      <c r="E19" s="173">
        <v>3314000000001</v>
      </c>
      <c r="F19" s="172" t="s">
        <v>606</v>
      </c>
      <c r="G19" s="65">
        <v>8</v>
      </c>
    </row>
    <row r="20" spans="1:7" x14ac:dyDescent="0.25">
      <c r="A20" s="171">
        <v>100</v>
      </c>
      <c r="B20" s="172" t="s">
        <v>605</v>
      </c>
      <c r="C20" s="171">
        <v>3314</v>
      </c>
      <c r="D20" s="171">
        <v>5494</v>
      </c>
      <c r="E20" s="173">
        <v>3314000000001</v>
      </c>
      <c r="F20" s="172" t="s">
        <v>566</v>
      </c>
      <c r="G20" s="65">
        <v>0</v>
      </c>
    </row>
    <row r="21" spans="1:7" x14ac:dyDescent="0.25">
      <c r="A21" s="171">
        <v>100</v>
      </c>
      <c r="B21" s="172" t="s">
        <v>605</v>
      </c>
      <c r="C21" s="171">
        <v>3314</v>
      </c>
      <c r="D21" s="171">
        <v>5901</v>
      </c>
      <c r="E21" s="173">
        <v>3314000000001</v>
      </c>
      <c r="F21" s="172" t="s">
        <v>604</v>
      </c>
      <c r="G21" s="65">
        <v>250</v>
      </c>
    </row>
    <row r="22" spans="1:7" ht="15.75" thickBot="1" x14ac:dyDescent="0.3">
      <c r="A22" s="171"/>
      <c r="B22" s="172"/>
      <c r="C22" s="171"/>
      <c r="D22" s="171"/>
      <c r="E22" s="173"/>
      <c r="F22" s="189" t="s">
        <v>642</v>
      </c>
      <c r="G22" s="65"/>
    </row>
    <row r="23" spans="1:7" x14ac:dyDescent="0.25">
      <c r="A23" s="174"/>
      <c r="B23" s="175" t="s">
        <v>6</v>
      </c>
      <c r="C23" s="176">
        <v>3314</v>
      </c>
      <c r="D23" s="174"/>
      <c r="E23" s="177"/>
      <c r="F23" s="178"/>
      <c r="G23" s="67">
        <f>SUM(G5:G22)</f>
        <v>1881.16</v>
      </c>
    </row>
    <row r="24" spans="1:7" x14ac:dyDescent="0.25">
      <c r="A24" s="180"/>
      <c r="B24" s="181"/>
      <c r="C24" s="182"/>
      <c r="D24" s="180"/>
      <c r="E24" s="183"/>
      <c r="F24" s="184"/>
      <c r="G24" s="68"/>
    </row>
    <row r="25" spans="1:7" x14ac:dyDescent="0.25">
      <c r="A25" s="171">
        <v>100</v>
      </c>
      <c r="B25" s="172" t="s">
        <v>600</v>
      </c>
      <c r="C25" s="171">
        <v>3319</v>
      </c>
      <c r="D25" s="171">
        <v>5021</v>
      </c>
      <c r="E25" s="173">
        <v>3319000000001</v>
      </c>
      <c r="F25" s="172" t="s">
        <v>603</v>
      </c>
      <c r="G25" s="65">
        <v>25</v>
      </c>
    </row>
    <row r="26" spans="1:7" x14ac:dyDescent="0.25">
      <c r="A26" s="171">
        <v>100</v>
      </c>
      <c r="B26" s="172" t="s">
        <v>600</v>
      </c>
      <c r="C26" s="171">
        <v>3319</v>
      </c>
      <c r="D26" s="171">
        <v>5139</v>
      </c>
      <c r="E26" s="173">
        <v>3319000000001</v>
      </c>
      <c r="F26" s="172" t="s">
        <v>602</v>
      </c>
      <c r="G26" s="65">
        <v>20</v>
      </c>
    </row>
    <row r="27" spans="1:7" x14ac:dyDescent="0.25">
      <c r="A27" s="171">
        <v>100</v>
      </c>
      <c r="B27" s="172" t="s">
        <v>600</v>
      </c>
      <c r="C27" s="171">
        <v>3319</v>
      </c>
      <c r="D27" s="171">
        <v>5167</v>
      </c>
      <c r="E27" s="173">
        <v>3319000000001</v>
      </c>
      <c r="F27" s="172" t="s">
        <v>601</v>
      </c>
      <c r="G27" s="65">
        <v>3</v>
      </c>
    </row>
    <row r="28" spans="1:7" x14ac:dyDescent="0.25">
      <c r="A28" s="171">
        <v>100</v>
      </c>
      <c r="B28" s="172" t="s">
        <v>600</v>
      </c>
      <c r="C28" s="171">
        <v>3319</v>
      </c>
      <c r="D28" s="171">
        <v>5169</v>
      </c>
      <c r="E28" s="173">
        <v>3319000000001</v>
      </c>
      <c r="F28" s="172" t="s">
        <v>599</v>
      </c>
      <c r="G28" s="65">
        <v>5</v>
      </c>
    </row>
    <row r="29" spans="1:7" ht="15.75" thickBot="1" x14ac:dyDescent="0.3">
      <c r="A29" s="171"/>
      <c r="B29" s="172"/>
      <c r="C29" s="171"/>
      <c r="D29" s="171"/>
      <c r="E29" s="173"/>
      <c r="F29" s="189" t="s">
        <v>642</v>
      </c>
      <c r="G29" s="65"/>
    </row>
    <row r="30" spans="1:7" x14ac:dyDescent="0.25">
      <c r="A30" s="174"/>
      <c r="B30" s="175" t="s">
        <v>6</v>
      </c>
      <c r="C30" s="176">
        <v>3319</v>
      </c>
      <c r="D30" s="174"/>
      <c r="E30" s="177"/>
      <c r="F30" s="178"/>
      <c r="G30" s="67">
        <f>SUM(G25:G29)</f>
        <v>53</v>
      </c>
    </row>
    <row r="31" spans="1:7" x14ac:dyDescent="0.25">
      <c r="A31" s="180"/>
      <c r="B31" s="181"/>
      <c r="C31" s="182"/>
      <c r="D31" s="180"/>
      <c r="E31" s="183"/>
      <c r="F31" s="184"/>
      <c r="G31" s="68"/>
    </row>
    <row r="32" spans="1:7" x14ac:dyDescent="0.25">
      <c r="A32" s="171">
        <v>100</v>
      </c>
      <c r="B32" s="172" t="s">
        <v>595</v>
      </c>
      <c r="C32" s="171">
        <v>3326</v>
      </c>
      <c r="D32" s="171">
        <v>5137</v>
      </c>
      <c r="E32" s="173">
        <v>3326000000001</v>
      </c>
      <c r="F32" s="172" t="s">
        <v>598</v>
      </c>
      <c r="G32" s="65">
        <v>80</v>
      </c>
    </row>
    <row r="33" spans="1:7" x14ac:dyDescent="0.25">
      <c r="A33" s="171">
        <v>100</v>
      </c>
      <c r="B33" s="172" t="s">
        <v>595</v>
      </c>
      <c r="C33" s="171">
        <v>3326</v>
      </c>
      <c r="D33" s="171">
        <v>5169</v>
      </c>
      <c r="E33" s="173">
        <v>3326000000001</v>
      </c>
      <c r="F33" s="172" t="s">
        <v>597</v>
      </c>
      <c r="G33" s="65">
        <v>35</v>
      </c>
    </row>
    <row r="34" spans="1:7" x14ac:dyDescent="0.25">
      <c r="A34" s="171">
        <v>100</v>
      </c>
      <c r="B34" s="172" t="s">
        <v>595</v>
      </c>
      <c r="C34" s="171">
        <v>3326</v>
      </c>
      <c r="D34" s="171">
        <v>5171</v>
      </c>
      <c r="E34" s="173">
        <v>3326000000001</v>
      </c>
      <c r="F34" s="172" t="s">
        <v>596</v>
      </c>
      <c r="G34" s="65">
        <v>10</v>
      </c>
    </row>
    <row r="35" spans="1:7" x14ac:dyDescent="0.25">
      <c r="A35" s="171">
        <v>100</v>
      </c>
      <c r="B35" s="172" t="s">
        <v>595</v>
      </c>
      <c r="C35" s="171">
        <v>3326</v>
      </c>
      <c r="D35" s="171">
        <v>5223</v>
      </c>
      <c r="E35" s="173">
        <v>3326000000001</v>
      </c>
      <c r="F35" s="172" t="s">
        <v>594</v>
      </c>
      <c r="G35" s="65">
        <v>2</v>
      </c>
    </row>
    <row r="36" spans="1:7" ht="15.75" thickBot="1" x14ac:dyDescent="0.3">
      <c r="A36" s="171"/>
      <c r="B36" s="172"/>
      <c r="C36" s="171"/>
      <c r="D36" s="171"/>
      <c r="E36" s="173"/>
      <c r="F36" s="189" t="s">
        <v>642</v>
      </c>
      <c r="G36" s="65"/>
    </row>
    <row r="37" spans="1:7" x14ac:dyDescent="0.25">
      <c r="A37" s="174"/>
      <c r="B37" s="175" t="s">
        <v>6</v>
      </c>
      <c r="C37" s="176">
        <v>3326</v>
      </c>
      <c r="D37" s="174"/>
      <c r="E37" s="177"/>
      <c r="F37" s="178"/>
      <c r="G37" s="67">
        <f>SUM(G32:G36)</f>
        <v>127</v>
      </c>
    </row>
    <row r="38" spans="1:7" x14ac:dyDescent="0.25">
      <c r="A38" s="180"/>
      <c r="B38" s="181"/>
      <c r="C38" s="182"/>
      <c r="D38" s="180"/>
      <c r="E38" s="183"/>
      <c r="F38" s="184"/>
      <c r="G38" s="68"/>
    </row>
    <row r="39" spans="1:7" x14ac:dyDescent="0.25">
      <c r="A39" s="171">
        <v>100</v>
      </c>
      <c r="B39" s="172" t="s">
        <v>589</v>
      </c>
      <c r="C39" s="171">
        <v>3349</v>
      </c>
      <c r="D39" s="171">
        <v>5021</v>
      </c>
      <c r="E39" s="173">
        <v>3349000000001</v>
      </c>
      <c r="F39" s="172" t="s">
        <v>593</v>
      </c>
      <c r="G39" s="65">
        <v>170</v>
      </c>
    </row>
    <row r="40" spans="1:7" x14ac:dyDescent="0.25">
      <c r="A40" s="171">
        <v>100</v>
      </c>
      <c r="B40" s="172" t="s">
        <v>589</v>
      </c>
      <c r="C40" s="171">
        <v>3349</v>
      </c>
      <c r="D40" s="171">
        <v>5139</v>
      </c>
      <c r="E40" s="173">
        <v>3349000000001</v>
      </c>
      <c r="F40" s="172" t="s">
        <v>592</v>
      </c>
      <c r="G40" s="65">
        <v>450</v>
      </c>
    </row>
    <row r="41" spans="1:7" x14ac:dyDescent="0.25">
      <c r="A41" s="171">
        <v>100</v>
      </c>
      <c r="B41" s="172" t="s">
        <v>589</v>
      </c>
      <c r="C41" s="171">
        <v>3349</v>
      </c>
      <c r="D41" s="171">
        <v>5162</v>
      </c>
      <c r="E41" s="173">
        <v>3349000000001</v>
      </c>
      <c r="F41" s="172" t="s">
        <v>591</v>
      </c>
      <c r="G41" s="65">
        <v>2</v>
      </c>
    </row>
    <row r="42" spans="1:7" x14ac:dyDescent="0.25">
      <c r="A42" s="171">
        <v>100</v>
      </c>
      <c r="B42" s="172" t="s">
        <v>589</v>
      </c>
      <c r="C42" s="171">
        <v>3349</v>
      </c>
      <c r="D42" s="171">
        <v>5169</v>
      </c>
      <c r="E42" s="173">
        <v>3349000000001</v>
      </c>
      <c r="F42" s="172" t="s">
        <v>590</v>
      </c>
      <c r="G42" s="65">
        <v>280</v>
      </c>
    </row>
    <row r="43" spans="1:7" x14ac:dyDescent="0.25">
      <c r="A43" s="171">
        <v>100</v>
      </c>
      <c r="B43" s="172" t="s">
        <v>589</v>
      </c>
      <c r="C43" s="171">
        <v>3349</v>
      </c>
      <c r="D43" s="171">
        <v>5169</v>
      </c>
      <c r="E43" s="173">
        <v>3349000000001</v>
      </c>
      <c r="F43" s="172" t="s">
        <v>686</v>
      </c>
      <c r="G43" s="65">
        <v>160</v>
      </c>
    </row>
    <row r="44" spans="1:7" x14ac:dyDescent="0.25">
      <c r="A44" s="171">
        <v>100</v>
      </c>
      <c r="B44" s="172" t="s">
        <v>589</v>
      </c>
      <c r="C44" s="171">
        <v>3349</v>
      </c>
      <c r="D44" s="171">
        <v>5169</v>
      </c>
      <c r="E44" s="173">
        <v>3349000000001</v>
      </c>
      <c r="F44" s="172" t="s">
        <v>687</v>
      </c>
      <c r="G44" s="65">
        <v>0</v>
      </c>
    </row>
    <row r="45" spans="1:7" x14ac:dyDescent="0.25">
      <c r="A45" s="171">
        <v>100</v>
      </c>
      <c r="B45" s="172" t="s">
        <v>589</v>
      </c>
      <c r="C45" s="171">
        <v>3349</v>
      </c>
      <c r="D45" s="171">
        <v>5175</v>
      </c>
      <c r="E45" s="173">
        <v>3349000000001</v>
      </c>
      <c r="F45" s="172" t="s">
        <v>120</v>
      </c>
      <c r="G45" s="65">
        <v>3</v>
      </c>
    </row>
    <row r="46" spans="1:7" ht="15.75" thickBot="1" x14ac:dyDescent="0.3">
      <c r="A46" s="171"/>
      <c r="B46" s="172"/>
      <c r="C46" s="171"/>
      <c r="D46" s="171"/>
      <c r="E46" s="173"/>
      <c r="F46" s="189" t="s">
        <v>642</v>
      </c>
      <c r="G46" s="65"/>
    </row>
    <row r="47" spans="1:7" x14ac:dyDescent="0.25">
      <c r="A47" s="174"/>
      <c r="B47" s="175" t="s">
        <v>6</v>
      </c>
      <c r="C47" s="176">
        <v>3349</v>
      </c>
      <c r="D47" s="174"/>
      <c r="E47" s="177"/>
      <c r="F47" s="178"/>
      <c r="G47" s="67">
        <f>SUM(G39:G46)</f>
        <v>1065</v>
      </c>
    </row>
    <row r="48" spans="1:7" x14ac:dyDescent="0.25">
      <c r="A48" s="180"/>
      <c r="B48" s="181"/>
      <c r="C48" s="182"/>
      <c r="D48" s="180"/>
      <c r="E48" s="183"/>
      <c r="F48" s="184"/>
      <c r="G48" s="68"/>
    </row>
    <row r="49" spans="1:7" x14ac:dyDescent="0.25">
      <c r="A49" s="171">
        <v>100</v>
      </c>
      <c r="B49" s="172" t="s">
        <v>567</v>
      </c>
      <c r="C49" s="171">
        <v>3399</v>
      </c>
      <c r="D49" s="171">
        <v>5021</v>
      </c>
      <c r="E49" s="173">
        <v>3399000000001</v>
      </c>
      <c r="F49" s="172" t="s">
        <v>588</v>
      </c>
      <c r="G49" s="65">
        <v>100</v>
      </c>
    </row>
    <row r="50" spans="1:7" x14ac:dyDescent="0.25">
      <c r="A50" s="171">
        <v>100</v>
      </c>
      <c r="B50" s="172" t="s">
        <v>567</v>
      </c>
      <c r="C50" s="171">
        <v>3399</v>
      </c>
      <c r="D50" s="171">
        <v>5041</v>
      </c>
      <c r="E50" s="173">
        <v>3399000000001</v>
      </c>
      <c r="F50" s="172" t="s">
        <v>587</v>
      </c>
      <c r="G50" s="65">
        <v>700</v>
      </c>
    </row>
    <row r="51" spans="1:7" x14ac:dyDescent="0.25">
      <c r="A51" s="171">
        <v>100</v>
      </c>
      <c r="B51" s="172" t="s">
        <v>567</v>
      </c>
      <c r="C51" s="171">
        <v>3399</v>
      </c>
      <c r="D51" s="171">
        <v>5136</v>
      </c>
      <c r="E51" s="173">
        <v>3399000000001</v>
      </c>
      <c r="F51" s="172" t="s">
        <v>586</v>
      </c>
      <c r="G51" s="65">
        <v>2</v>
      </c>
    </row>
    <row r="52" spans="1:7" x14ac:dyDescent="0.25">
      <c r="A52" s="171">
        <v>100</v>
      </c>
      <c r="B52" s="172" t="s">
        <v>567</v>
      </c>
      <c r="C52" s="171">
        <v>3399</v>
      </c>
      <c r="D52" s="171">
        <v>5137</v>
      </c>
      <c r="E52" s="173">
        <v>3399000000001</v>
      </c>
      <c r="F52" s="172" t="s">
        <v>585</v>
      </c>
      <c r="G52" s="65">
        <v>500</v>
      </c>
    </row>
    <row r="53" spans="1:7" x14ac:dyDescent="0.25">
      <c r="A53" s="171">
        <v>100</v>
      </c>
      <c r="B53" s="172" t="s">
        <v>567</v>
      </c>
      <c r="C53" s="171">
        <v>3399</v>
      </c>
      <c r="D53" s="171">
        <v>5138</v>
      </c>
      <c r="E53" s="173">
        <v>3399000000001</v>
      </c>
      <c r="F53" s="172" t="s">
        <v>584</v>
      </c>
      <c r="G53" s="65">
        <v>20</v>
      </c>
    </row>
    <row r="54" spans="1:7" x14ac:dyDescent="0.25">
      <c r="A54" s="171">
        <v>100</v>
      </c>
      <c r="B54" s="172" t="s">
        <v>567</v>
      </c>
      <c r="C54" s="171">
        <v>3399</v>
      </c>
      <c r="D54" s="171">
        <v>5139</v>
      </c>
      <c r="E54" s="173">
        <v>3399000000001</v>
      </c>
      <c r="F54" s="172" t="s">
        <v>583</v>
      </c>
      <c r="G54" s="65">
        <v>130</v>
      </c>
    </row>
    <row r="55" spans="1:7" x14ac:dyDescent="0.25">
      <c r="A55" s="171">
        <v>100</v>
      </c>
      <c r="B55" s="172" t="s">
        <v>567</v>
      </c>
      <c r="C55" s="171">
        <v>3399</v>
      </c>
      <c r="D55" s="171">
        <v>5153</v>
      </c>
      <c r="E55" s="173">
        <v>3399000000001</v>
      </c>
      <c r="F55" s="172" t="s">
        <v>582</v>
      </c>
      <c r="G55" s="65">
        <v>35</v>
      </c>
    </row>
    <row r="56" spans="1:7" x14ac:dyDescent="0.25">
      <c r="A56" s="171">
        <v>100</v>
      </c>
      <c r="B56" s="172" t="s">
        <v>567</v>
      </c>
      <c r="C56" s="171">
        <v>3399</v>
      </c>
      <c r="D56" s="171">
        <v>5154</v>
      </c>
      <c r="E56" s="173">
        <v>3399000000001</v>
      </c>
      <c r="F56" s="172" t="s">
        <v>581</v>
      </c>
      <c r="G56" s="65">
        <v>40</v>
      </c>
    </row>
    <row r="57" spans="1:7" x14ac:dyDescent="0.25">
      <c r="A57" s="171">
        <v>100</v>
      </c>
      <c r="B57" s="172" t="s">
        <v>567</v>
      </c>
      <c r="C57" s="171">
        <v>3399</v>
      </c>
      <c r="D57" s="171">
        <v>5164</v>
      </c>
      <c r="E57" s="173">
        <v>3399000000001</v>
      </c>
      <c r="F57" s="172" t="s">
        <v>580</v>
      </c>
      <c r="G57" s="65">
        <v>60</v>
      </c>
    </row>
    <row r="58" spans="1:7" x14ac:dyDescent="0.25">
      <c r="A58" s="171">
        <v>100</v>
      </c>
      <c r="B58" s="172" t="s">
        <v>567</v>
      </c>
      <c r="C58" s="171">
        <v>3399</v>
      </c>
      <c r="D58" s="171">
        <v>5164</v>
      </c>
      <c r="E58" s="173">
        <v>3399000000001</v>
      </c>
      <c r="F58" s="172" t="s">
        <v>579</v>
      </c>
      <c r="G58" s="65">
        <v>10</v>
      </c>
    </row>
    <row r="59" spans="1:7" x14ac:dyDescent="0.25">
      <c r="A59" s="171">
        <v>100</v>
      </c>
      <c r="B59" s="172" t="s">
        <v>567</v>
      </c>
      <c r="C59" s="171">
        <v>3399</v>
      </c>
      <c r="D59" s="171">
        <v>5169</v>
      </c>
      <c r="E59" s="173">
        <v>3399000000001</v>
      </c>
      <c r="F59" s="172" t="s">
        <v>578</v>
      </c>
      <c r="G59" s="65">
        <v>770</v>
      </c>
    </row>
    <row r="60" spans="1:7" x14ac:dyDescent="0.25">
      <c r="A60" s="171">
        <v>100</v>
      </c>
      <c r="B60" s="172" t="s">
        <v>567</v>
      </c>
      <c r="C60" s="171">
        <v>3399</v>
      </c>
      <c r="D60" s="171">
        <v>5171</v>
      </c>
      <c r="E60" s="173">
        <v>3399000000001</v>
      </c>
      <c r="F60" s="172" t="s">
        <v>577</v>
      </c>
      <c r="G60" s="65">
        <v>50</v>
      </c>
    </row>
    <row r="61" spans="1:7" x14ac:dyDescent="0.25">
      <c r="A61" s="171">
        <v>100</v>
      </c>
      <c r="B61" s="172" t="s">
        <v>567</v>
      </c>
      <c r="C61" s="171">
        <v>3399</v>
      </c>
      <c r="D61" s="171">
        <v>5173</v>
      </c>
      <c r="E61" s="173">
        <v>3399000000001</v>
      </c>
      <c r="F61" s="172" t="s">
        <v>121</v>
      </c>
      <c r="G61" s="65">
        <v>0</v>
      </c>
    </row>
    <row r="62" spans="1:7" x14ac:dyDescent="0.25">
      <c r="A62" s="171">
        <v>100</v>
      </c>
      <c r="B62" s="172" t="s">
        <v>567</v>
      </c>
      <c r="C62" s="171">
        <v>3399</v>
      </c>
      <c r="D62" s="171">
        <v>5175</v>
      </c>
      <c r="E62" s="173">
        <v>3399000000001</v>
      </c>
      <c r="F62" s="172" t="s">
        <v>576</v>
      </c>
      <c r="G62" s="65">
        <v>90</v>
      </c>
    </row>
    <row r="63" spans="1:7" x14ac:dyDescent="0.25">
      <c r="A63" s="171">
        <v>100</v>
      </c>
      <c r="B63" s="172" t="s">
        <v>567</v>
      </c>
      <c r="C63" s="171">
        <v>3399</v>
      </c>
      <c r="D63" s="171">
        <v>5194</v>
      </c>
      <c r="E63" s="173">
        <v>3399000000001</v>
      </c>
      <c r="F63" s="172" t="s">
        <v>575</v>
      </c>
      <c r="G63" s="65">
        <v>35</v>
      </c>
    </row>
    <row r="64" spans="1:7" x14ac:dyDescent="0.25">
      <c r="A64" s="171">
        <v>100</v>
      </c>
      <c r="B64" s="172" t="s">
        <v>567</v>
      </c>
      <c r="C64" s="171">
        <v>3399</v>
      </c>
      <c r="D64" s="171">
        <v>5212</v>
      </c>
      <c r="E64" s="173">
        <v>3399000000001</v>
      </c>
      <c r="F64" s="172" t="s">
        <v>574</v>
      </c>
      <c r="G64" s="65">
        <v>8</v>
      </c>
    </row>
    <row r="65" spans="1:7" x14ac:dyDescent="0.25">
      <c r="A65" s="171">
        <v>100</v>
      </c>
      <c r="B65" s="172" t="s">
        <v>567</v>
      </c>
      <c r="C65" s="171">
        <v>3399</v>
      </c>
      <c r="D65" s="171">
        <v>5212</v>
      </c>
      <c r="E65" s="173">
        <v>3399000000001</v>
      </c>
      <c r="F65" s="172" t="s">
        <v>573</v>
      </c>
      <c r="G65" s="65">
        <v>60</v>
      </c>
    </row>
    <row r="66" spans="1:7" x14ac:dyDescent="0.25">
      <c r="A66" s="171">
        <v>100</v>
      </c>
      <c r="B66" s="172" t="s">
        <v>567</v>
      </c>
      <c r="C66" s="171">
        <v>3399</v>
      </c>
      <c r="D66" s="171">
        <v>5221</v>
      </c>
      <c r="E66" s="173">
        <v>3399000000001</v>
      </c>
      <c r="F66" s="172" t="s">
        <v>572</v>
      </c>
      <c r="G66" s="65">
        <v>30</v>
      </c>
    </row>
    <row r="67" spans="1:7" x14ac:dyDescent="0.25">
      <c r="A67" s="171">
        <v>100</v>
      </c>
      <c r="B67" s="172" t="s">
        <v>567</v>
      </c>
      <c r="C67" s="171">
        <v>3399</v>
      </c>
      <c r="D67" s="171">
        <v>5222</v>
      </c>
      <c r="E67" s="173">
        <v>3399000000001</v>
      </c>
      <c r="F67" s="172" t="s">
        <v>571</v>
      </c>
      <c r="G67" s="65">
        <v>500</v>
      </c>
    </row>
    <row r="68" spans="1:7" x14ac:dyDescent="0.25">
      <c r="A68" s="171">
        <v>100</v>
      </c>
      <c r="B68" s="172" t="s">
        <v>567</v>
      </c>
      <c r="C68" s="171">
        <v>3399</v>
      </c>
      <c r="D68" s="171">
        <v>5222</v>
      </c>
      <c r="E68" s="173">
        <v>3399000000001</v>
      </c>
      <c r="F68" s="172" t="s">
        <v>570</v>
      </c>
      <c r="G68" s="65">
        <v>100</v>
      </c>
    </row>
    <row r="69" spans="1:7" x14ac:dyDescent="0.25">
      <c r="A69" s="171">
        <v>100</v>
      </c>
      <c r="B69" s="172" t="s">
        <v>567</v>
      </c>
      <c r="C69" s="171">
        <v>3399</v>
      </c>
      <c r="D69" s="171">
        <v>5222</v>
      </c>
      <c r="E69" s="173">
        <v>3399000000001</v>
      </c>
      <c r="F69" s="172" t="s">
        <v>569</v>
      </c>
      <c r="G69" s="65">
        <v>35</v>
      </c>
    </row>
    <row r="70" spans="1:7" x14ac:dyDescent="0.25">
      <c r="A70" s="171">
        <v>100</v>
      </c>
      <c r="B70" s="172" t="s">
        <v>567</v>
      </c>
      <c r="C70" s="171">
        <v>3399</v>
      </c>
      <c r="D70" s="171">
        <v>5212</v>
      </c>
      <c r="E70" s="173">
        <v>3399000000001</v>
      </c>
      <c r="F70" s="172" t="s">
        <v>688</v>
      </c>
      <c r="G70" s="65">
        <v>15</v>
      </c>
    </row>
    <row r="71" spans="1:7" x14ac:dyDescent="0.25">
      <c r="A71" s="171">
        <v>100</v>
      </c>
      <c r="B71" s="172" t="s">
        <v>567</v>
      </c>
      <c r="C71" s="171">
        <v>3399</v>
      </c>
      <c r="D71" s="171">
        <v>5492</v>
      </c>
      <c r="E71" s="173">
        <v>3399000000001</v>
      </c>
      <c r="F71" s="172" t="s">
        <v>568</v>
      </c>
      <c r="G71" s="65">
        <v>50</v>
      </c>
    </row>
    <row r="72" spans="1:7" x14ac:dyDescent="0.25">
      <c r="A72" s="171">
        <v>100</v>
      </c>
      <c r="B72" s="172" t="s">
        <v>567</v>
      </c>
      <c r="C72" s="171">
        <v>3399</v>
      </c>
      <c r="D72" s="171">
        <v>5494</v>
      </c>
      <c r="E72" s="173">
        <v>3399000000001</v>
      </c>
      <c r="F72" s="172" t="s">
        <v>566</v>
      </c>
      <c r="G72" s="65">
        <v>0</v>
      </c>
    </row>
    <row r="73" spans="1:7" ht="15.75" thickBot="1" x14ac:dyDescent="0.3">
      <c r="A73" s="171"/>
      <c r="B73" s="172"/>
      <c r="C73" s="171"/>
      <c r="D73" s="171"/>
      <c r="E73" s="173"/>
      <c r="F73" s="189" t="s">
        <v>642</v>
      </c>
      <c r="G73" s="65"/>
    </row>
    <row r="74" spans="1:7" x14ac:dyDescent="0.25">
      <c r="A74" s="174"/>
      <c r="B74" s="175" t="s">
        <v>6</v>
      </c>
      <c r="C74" s="176">
        <v>3399</v>
      </c>
      <c r="D74" s="174"/>
      <c r="E74" s="177"/>
      <c r="F74" s="178"/>
      <c r="G74" s="67">
        <f>SUM(G49:G73)</f>
        <v>3340</v>
      </c>
    </row>
    <row r="75" spans="1:7" x14ac:dyDescent="0.25">
      <c r="A75" s="180"/>
      <c r="B75" s="181"/>
      <c r="C75" s="182"/>
      <c r="D75" s="180"/>
      <c r="E75" s="183"/>
      <c r="F75" s="184"/>
      <c r="G75" s="68"/>
    </row>
    <row r="76" spans="1:7" x14ac:dyDescent="0.25">
      <c r="A76" s="171">
        <v>100</v>
      </c>
      <c r="B76" s="172" t="s">
        <v>561</v>
      </c>
      <c r="C76" s="171">
        <v>3421</v>
      </c>
      <c r="D76" s="171">
        <v>5222</v>
      </c>
      <c r="E76" s="173">
        <v>3421000000001</v>
      </c>
      <c r="F76" s="172" t="s">
        <v>565</v>
      </c>
      <c r="G76" s="65">
        <v>250</v>
      </c>
    </row>
    <row r="77" spans="1:7" x14ac:dyDescent="0.25">
      <c r="A77" s="171">
        <v>100</v>
      </c>
      <c r="B77" s="172" t="s">
        <v>561</v>
      </c>
      <c r="C77" s="171">
        <v>3421</v>
      </c>
      <c r="D77" s="171">
        <v>5222</v>
      </c>
      <c r="E77" s="173">
        <v>3421000000001</v>
      </c>
      <c r="F77" s="172" t="s">
        <v>564</v>
      </c>
      <c r="G77" s="65">
        <v>250</v>
      </c>
    </row>
    <row r="78" spans="1:7" x14ac:dyDescent="0.25">
      <c r="A78" s="171">
        <v>100</v>
      </c>
      <c r="B78" s="172" t="s">
        <v>561</v>
      </c>
      <c r="C78" s="171">
        <v>3421</v>
      </c>
      <c r="D78" s="171">
        <v>5222</v>
      </c>
      <c r="E78" s="173">
        <v>3421000000001</v>
      </c>
      <c r="F78" s="172" t="s">
        <v>563</v>
      </c>
      <c r="G78" s="65">
        <v>250</v>
      </c>
    </row>
    <row r="79" spans="1:7" x14ac:dyDescent="0.25">
      <c r="A79" s="171">
        <v>100</v>
      </c>
      <c r="B79" s="172" t="s">
        <v>561</v>
      </c>
      <c r="C79" s="171">
        <v>3421</v>
      </c>
      <c r="D79" s="171">
        <v>5222</v>
      </c>
      <c r="E79" s="173">
        <v>3421000000001</v>
      </c>
      <c r="F79" s="172" t="s">
        <v>562</v>
      </c>
      <c r="G79" s="65">
        <v>1100</v>
      </c>
    </row>
    <row r="80" spans="1:7" ht="15.75" thickBot="1" x14ac:dyDescent="0.3">
      <c r="A80" s="171"/>
      <c r="B80" s="172"/>
      <c r="C80" s="171"/>
      <c r="D80" s="171"/>
      <c r="E80" s="173"/>
      <c r="F80" s="189" t="s">
        <v>642</v>
      </c>
      <c r="G80" s="65"/>
    </row>
    <row r="81" spans="1:7" x14ac:dyDescent="0.25">
      <c r="A81" s="174"/>
      <c r="B81" s="175" t="s">
        <v>6</v>
      </c>
      <c r="C81" s="176">
        <v>3421</v>
      </c>
      <c r="D81" s="174"/>
      <c r="E81" s="177"/>
      <c r="F81" s="178"/>
      <c r="G81" s="67">
        <f>SUM(G76:G80)</f>
        <v>1850</v>
      </c>
    </row>
    <row r="82" spans="1:7" x14ac:dyDescent="0.25">
      <c r="A82" s="180"/>
      <c r="B82" s="181"/>
      <c r="C82" s="182"/>
      <c r="D82" s="180"/>
      <c r="E82" s="183"/>
      <c r="F82" s="184"/>
      <c r="G82" s="68"/>
    </row>
    <row r="83" spans="1:7" x14ac:dyDescent="0.25">
      <c r="A83" s="171">
        <v>100</v>
      </c>
      <c r="B83" s="172" t="s">
        <v>558</v>
      </c>
      <c r="C83" s="171">
        <v>5213</v>
      </c>
      <c r="D83" s="171">
        <v>5903</v>
      </c>
      <c r="E83" s="173">
        <v>5213000000001</v>
      </c>
      <c r="F83" s="172" t="s">
        <v>557</v>
      </c>
      <c r="G83" s="65">
        <v>500</v>
      </c>
    </row>
    <row r="84" spans="1:7" ht="15.75" thickBot="1" x14ac:dyDescent="0.3">
      <c r="A84" s="171"/>
      <c r="B84" s="172"/>
      <c r="C84" s="171"/>
      <c r="D84" s="171"/>
      <c r="E84" s="173"/>
      <c r="F84" s="189" t="s">
        <v>642</v>
      </c>
      <c r="G84" s="65"/>
    </row>
    <row r="85" spans="1:7" x14ac:dyDescent="0.25">
      <c r="A85" s="174"/>
      <c r="B85" s="175" t="s">
        <v>6</v>
      </c>
      <c r="C85" s="176">
        <v>5213</v>
      </c>
      <c r="D85" s="174"/>
      <c r="E85" s="177"/>
      <c r="F85" s="178"/>
      <c r="G85" s="67">
        <f>SUM(G83:G84)</f>
        <v>500</v>
      </c>
    </row>
    <row r="86" spans="1:7" x14ac:dyDescent="0.25">
      <c r="A86" s="180"/>
      <c r="B86" s="181"/>
      <c r="C86" s="182"/>
      <c r="D86" s="180"/>
      <c r="E86" s="183"/>
      <c r="F86" s="184"/>
      <c r="G86" s="68"/>
    </row>
    <row r="87" spans="1:7" x14ac:dyDescent="0.25">
      <c r="A87" s="171">
        <v>100</v>
      </c>
      <c r="B87" s="172" t="s">
        <v>551</v>
      </c>
      <c r="C87" s="171">
        <v>5273</v>
      </c>
      <c r="D87" s="171">
        <v>5132</v>
      </c>
      <c r="E87" s="173">
        <v>5273000000001</v>
      </c>
      <c r="F87" s="172" t="s">
        <v>556</v>
      </c>
      <c r="G87" s="65">
        <v>5</v>
      </c>
    </row>
    <row r="88" spans="1:7" x14ac:dyDescent="0.25">
      <c r="A88" s="171">
        <v>100</v>
      </c>
      <c r="B88" s="172" t="s">
        <v>551</v>
      </c>
      <c r="C88" s="171">
        <v>5273</v>
      </c>
      <c r="D88" s="171">
        <v>5134</v>
      </c>
      <c r="E88" s="173">
        <v>5273000000001</v>
      </c>
      <c r="F88" s="172" t="s">
        <v>555</v>
      </c>
      <c r="G88" s="65">
        <v>20</v>
      </c>
    </row>
    <row r="89" spans="1:7" x14ac:dyDescent="0.25">
      <c r="A89" s="171">
        <v>100</v>
      </c>
      <c r="B89" s="172" t="s">
        <v>551</v>
      </c>
      <c r="C89" s="171">
        <v>5273</v>
      </c>
      <c r="D89" s="171">
        <v>5136</v>
      </c>
      <c r="E89" s="173">
        <v>5273000000001</v>
      </c>
      <c r="F89" s="172" t="s">
        <v>133</v>
      </c>
      <c r="G89" s="65">
        <v>2</v>
      </c>
    </row>
    <row r="90" spans="1:7" x14ac:dyDescent="0.25">
      <c r="A90" s="171">
        <v>100</v>
      </c>
      <c r="B90" s="172" t="s">
        <v>551</v>
      </c>
      <c r="C90" s="171">
        <v>5273</v>
      </c>
      <c r="D90" s="171">
        <v>5137</v>
      </c>
      <c r="E90" s="173">
        <v>5273000000001</v>
      </c>
      <c r="F90" s="172" t="s">
        <v>554</v>
      </c>
      <c r="G90" s="65">
        <v>22.9</v>
      </c>
    </row>
    <row r="91" spans="1:7" x14ac:dyDescent="0.25">
      <c r="A91" s="171">
        <v>100</v>
      </c>
      <c r="B91" s="172" t="s">
        <v>551</v>
      </c>
      <c r="C91" s="171">
        <v>5273</v>
      </c>
      <c r="D91" s="171">
        <v>5139</v>
      </c>
      <c r="E91" s="173">
        <v>5273000000001</v>
      </c>
      <c r="F91" s="172" t="s">
        <v>554</v>
      </c>
      <c r="G91" s="65">
        <v>15</v>
      </c>
    </row>
    <row r="92" spans="1:7" x14ac:dyDescent="0.25">
      <c r="A92" s="171">
        <v>100</v>
      </c>
      <c r="B92" s="172" t="s">
        <v>551</v>
      </c>
      <c r="C92" s="171">
        <v>5273</v>
      </c>
      <c r="D92" s="171">
        <v>5169</v>
      </c>
      <c r="E92" s="173">
        <v>5273000000001</v>
      </c>
      <c r="F92" s="172" t="s">
        <v>553</v>
      </c>
      <c r="G92" s="65">
        <v>1.92</v>
      </c>
    </row>
    <row r="93" spans="1:7" x14ac:dyDescent="0.25">
      <c r="A93" s="171">
        <v>100</v>
      </c>
      <c r="B93" s="172" t="s">
        <v>551</v>
      </c>
      <c r="C93" s="171">
        <v>5273</v>
      </c>
      <c r="D93" s="171">
        <v>5175</v>
      </c>
      <c r="E93" s="173">
        <v>5273000000001</v>
      </c>
      <c r="F93" s="172" t="s">
        <v>552</v>
      </c>
      <c r="G93" s="65">
        <v>30</v>
      </c>
    </row>
    <row r="94" spans="1:7" x14ac:dyDescent="0.25">
      <c r="A94" s="171">
        <v>100</v>
      </c>
      <c r="B94" s="172" t="s">
        <v>551</v>
      </c>
      <c r="C94" s="171">
        <v>5273</v>
      </c>
      <c r="D94" s="171">
        <v>5176</v>
      </c>
      <c r="E94" s="173">
        <v>5273000000001</v>
      </c>
      <c r="F94" s="172" t="s">
        <v>550</v>
      </c>
      <c r="G94" s="65">
        <v>20</v>
      </c>
    </row>
    <row r="95" spans="1:7" ht="15.75" thickBot="1" x14ac:dyDescent="0.3">
      <c r="A95" s="171"/>
      <c r="B95" s="172"/>
      <c r="C95" s="171"/>
      <c r="D95" s="171"/>
      <c r="E95" s="173"/>
      <c r="F95" s="189" t="s">
        <v>642</v>
      </c>
      <c r="G95" s="65"/>
    </row>
    <row r="96" spans="1:7" x14ac:dyDescent="0.25">
      <c r="A96" s="174"/>
      <c r="B96" s="175" t="s">
        <v>6</v>
      </c>
      <c r="C96" s="176">
        <v>5273</v>
      </c>
      <c r="D96" s="174"/>
      <c r="E96" s="177"/>
      <c r="F96" s="178"/>
      <c r="G96" s="67">
        <f>SUM(G87:G95)</f>
        <v>116.82000000000001</v>
      </c>
    </row>
    <row r="97" spans="1:7" x14ac:dyDescent="0.25">
      <c r="A97" s="180"/>
      <c r="B97" s="181"/>
      <c r="C97" s="182"/>
      <c r="D97" s="180"/>
      <c r="E97" s="183"/>
      <c r="F97" s="184"/>
      <c r="G97" s="68"/>
    </row>
    <row r="98" spans="1:7" x14ac:dyDescent="0.25">
      <c r="A98" s="171">
        <v>100</v>
      </c>
      <c r="B98" s="172" t="s">
        <v>533</v>
      </c>
      <c r="C98" s="171">
        <v>6171</v>
      </c>
      <c r="D98" s="171">
        <v>5011</v>
      </c>
      <c r="E98" s="173">
        <v>6171010000001</v>
      </c>
      <c r="F98" s="172" t="s">
        <v>549</v>
      </c>
      <c r="G98" s="65">
        <v>7800</v>
      </c>
    </row>
    <row r="99" spans="1:7" x14ac:dyDescent="0.25">
      <c r="A99" s="171">
        <v>100</v>
      </c>
      <c r="B99" s="172" t="s">
        <v>533</v>
      </c>
      <c r="C99" s="171">
        <v>6171</v>
      </c>
      <c r="D99" s="171">
        <v>5021</v>
      </c>
      <c r="E99" s="173">
        <v>6171010000001</v>
      </c>
      <c r="F99" s="172" t="s">
        <v>150</v>
      </c>
      <c r="G99" s="65">
        <v>360</v>
      </c>
    </row>
    <row r="100" spans="1:7" x14ac:dyDescent="0.25">
      <c r="A100" s="171">
        <v>100</v>
      </c>
      <c r="B100" s="172" t="s">
        <v>533</v>
      </c>
      <c r="C100" s="171">
        <v>6171</v>
      </c>
      <c r="D100" s="171">
        <v>5031</v>
      </c>
      <c r="E100" s="173">
        <v>6171010000001</v>
      </c>
      <c r="F100" s="172" t="s">
        <v>138</v>
      </c>
      <c r="G100" s="65">
        <v>1934.4</v>
      </c>
    </row>
    <row r="101" spans="1:7" x14ac:dyDescent="0.25">
      <c r="A101" s="171">
        <v>100</v>
      </c>
      <c r="B101" s="172" t="s">
        <v>533</v>
      </c>
      <c r="C101" s="171">
        <v>6171</v>
      </c>
      <c r="D101" s="171">
        <v>5032</v>
      </c>
      <c r="E101" s="173">
        <v>6171010000001</v>
      </c>
      <c r="F101" s="172" t="s">
        <v>137</v>
      </c>
      <c r="G101" s="65">
        <v>702</v>
      </c>
    </row>
    <row r="102" spans="1:7" x14ac:dyDescent="0.25">
      <c r="A102" s="171">
        <v>100</v>
      </c>
      <c r="B102" s="172" t="s">
        <v>533</v>
      </c>
      <c r="C102" s="171">
        <v>6171</v>
      </c>
      <c r="D102" s="171">
        <v>5136</v>
      </c>
      <c r="E102" s="173">
        <v>6171010000001</v>
      </c>
      <c r="F102" s="172" t="s">
        <v>133</v>
      </c>
      <c r="G102" s="65">
        <v>15</v>
      </c>
    </row>
    <row r="103" spans="1:7" x14ac:dyDescent="0.25">
      <c r="A103" s="171">
        <v>100</v>
      </c>
      <c r="B103" s="172" t="s">
        <v>533</v>
      </c>
      <c r="C103" s="171">
        <v>6171</v>
      </c>
      <c r="D103" s="171">
        <v>5139</v>
      </c>
      <c r="E103" s="173">
        <v>6171010000001</v>
      </c>
      <c r="F103" s="172" t="s">
        <v>131</v>
      </c>
      <c r="G103" s="65">
        <v>50</v>
      </c>
    </row>
    <row r="104" spans="1:7" x14ac:dyDescent="0.25">
      <c r="A104" s="171">
        <v>100</v>
      </c>
      <c r="B104" s="172" t="s">
        <v>533</v>
      </c>
      <c r="C104" s="171">
        <v>6171</v>
      </c>
      <c r="D104" s="171">
        <v>5166</v>
      </c>
      <c r="E104" s="173">
        <v>6171010000001</v>
      </c>
      <c r="F104" s="172" t="s">
        <v>548</v>
      </c>
      <c r="G104" s="65">
        <v>50</v>
      </c>
    </row>
    <row r="105" spans="1:7" x14ac:dyDescent="0.25">
      <c r="A105" s="171">
        <v>100</v>
      </c>
      <c r="B105" s="172" t="s">
        <v>533</v>
      </c>
      <c r="C105" s="171">
        <v>6171</v>
      </c>
      <c r="D105" s="171">
        <v>5167</v>
      </c>
      <c r="E105" s="173">
        <v>6171010000001</v>
      </c>
      <c r="F105" s="172" t="s">
        <v>547</v>
      </c>
      <c r="G105" s="65">
        <v>150</v>
      </c>
    </row>
    <row r="106" spans="1:7" x14ac:dyDescent="0.25">
      <c r="A106" s="171">
        <v>100</v>
      </c>
      <c r="B106" s="172" t="s">
        <v>533</v>
      </c>
      <c r="C106" s="171">
        <v>6171</v>
      </c>
      <c r="D106" s="171">
        <v>5167</v>
      </c>
      <c r="E106" s="173">
        <v>6171010000001</v>
      </c>
      <c r="F106" s="172" t="s">
        <v>546</v>
      </c>
      <c r="G106" s="65">
        <v>200</v>
      </c>
    </row>
    <row r="107" spans="1:7" x14ac:dyDescent="0.25">
      <c r="A107" s="171">
        <v>100</v>
      </c>
      <c r="B107" s="172" t="s">
        <v>533</v>
      </c>
      <c r="C107" s="171">
        <v>6171</v>
      </c>
      <c r="D107" s="171">
        <v>5169</v>
      </c>
      <c r="E107" s="173">
        <v>6171010000001</v>
      </c>
      <c r="F107" s="172" t="s">
        <v>543</v>
      </c>
      <c r="G107" s="65">
        <v>550</v>
      </c>
    </row>
    <row r="108" spans="1:7" x14ac:dyDescent="0.25">
      <c r="A108" s="171">
        <v>100</v>
      </c>
      <c r="B108" s="172" t="s">
        <v>533</v>
      </c>
      <c r="C108" s="171">
        <v>6171</v>
      </c>
      <c r="D108" s="171">
        <v>5169</v>
      </c>
      <c r="E108" s="173">
        <v>6171010000001</v>
      </c>
      <c r="F108" s="172" t="s">
        <v>542</v>
      </c>
      <c r="G108" s="65">
        <v>330</v>
      </c>
    </row>
    <row r="109" spans="1:7" x14ac:dyDescent="0.25">
      <c r="A109" s="171">
        <v>100</v>
      </c>
      <c r="B109" s="172" t="s">
        <v>533</v>
      </c>
      <c r="C109" s="171">
        <v>6171</v>
      </c>
      <c r="D109" s="171">
        <v>5173</v>
      </c>
      <c r="E109" s="173">
        <v>6171010000001</v>
      </c>
      <c r="F109" s="172" t="s">
        <v>121</v>
      </c>
      <c r="G109" s="65">
        <v>80</v>
      </c>
    </row>
    <row r="110" spans="1:7" x14ac:dyDescent="0.25">
      <c r="A110" s="171">
        <v>100</v>
      </c>
      <c r="B110" s="172" t="s">
        <v>533</v>
      </c>
      <c r="C110" s="171">
        <v>6171</v>
      </c>
      <c r="D110" s="171">
        <v>5175</v>
      </c>
      <c r="E110" s="173">
        <v>6171010000001</v>
      </c>
      <c r="F110" s="172" t="s">
        <v>120</v>
      </c>
      <c r="G110" s="65">
        <v>50</v>
      </c>
    </row>
    <row r="111" spans="1:7" x14ac:dyDescent="0.25">
      <c r="A111" s="171">
        <v>100</v>
      </c>
      <c r="B111" s="172" t="s">
        <v>533</v>
      </c>
      <c r="C111" s="171">
        <v>6171</v>
      </c>
      <c r="D111" s="171">
        <v>5176</v>
      </c>
      <c r="E111" s="173">
        <v>6171010000001</v>
      </c>
      <c r="F111" s="172" t="s">
        <v>410</v>
      </c>
      <c r="G111" s="65">
        <v>20</v>
      </c>
    </row>
    <row r="112" spans="1:7" x14ac:dyDescent="0.25">
      <c r="A112" s="171">
        <v>100</v>
      </c>
      <c r="B112" s="172" t="s">
        <v>533</v>
      </c>
      <c r="C112" s="171">
        <v>6171</v>
      </c>
      <c r="D112" s="171">
        <v>5179</v>
      </c>
      <c r="E112" s="173">
        <v>6171010000001</v>
      </c>
      <c r="F112" s="172" t="s">
        <v>540</v>
      </c>
      <c r="G112" s="65">
        <v>3</v>
      </c>
    </row>
    <row r="113" spans="1:7" x14ac:dyDescent="0.25">
      <c r="A113" s="171">
        <v>100</v>
      </c>
      <c r="B113" s="172" t="s">
        <v>533</v>
      </c>
      <c r="C113" s="171">
        <v>6171</v>
      </c>
      <c r="D113" s="171">
        <v>5192</v>
      </c>
      <c r="E113" s="173">
        <v>6171010000001</v>
      </c>
      <c r="F113" s="172" t="s">
        <v>539</v>
      </c>
      <c r="G113" s="65">
        <v>10</v>
      </c>
    </row>
    <row r="114" spans="1:7" x14ac:dyDescent="0.25">
      <c r="A114" s="171">
        <v>100</v>
      </c>
      <c r="B114" s="172" t="s">
        <v>533</v>
      </c>
      <c r="C114" s="171">
        <v>6171</v>
      </c>
      <c r="D114" s="171">
        <v>5195</v>
      </c>
      <c r="E114" s="173">
        <v>6171010000001</v>
      </c>
      <c r="F114" s="172" t="s">
        <v>538</v>
      </c>
      <c r="G114" s="65">
        <v>300</v>
      </c>
    </row>
    <row r="115" spans="1:7" x14ac:dyDescent="0.25">
      <c r="A115" s="171">
        <v>100</v>
      </c>
      <c r="B115" s="172" t="s">
        <v>533</v>
      </c>
      <c r="C115" s="171">
        <v>6171</v>
      </c>
      <c r="D115" s="171">
        <v>5901</v>
      </c>
      <c r="E115" s="173">
        <v>6171010000001</v>
      </c>
      <c r="F115" s="172" t="s">
        <v>534</v>
      </c>
      <c r="G115" s="65">
        <v>100</v>
      </c>
    </row>
    <row r="116" spans="1:7" x14ac:dyDescent="0.25">
      <c r="A116" s="171">
        <v>100</v>
      </c>
      <c r="B116" s="172" t="s">
        <v>533</v>
      </c>
      <c r="C116" s="171">
        <v>6171</v>
      </c>
      <c r="D116" s="171">
        <v>5901</v>
      </c>
      <c r="E116" s="173">
        <v>6171010000001</v>
      </c>
      <c r="F116" s="172" t="s">
        <v>532</v>
      </c>
      <c r="G116" s="65">
        <v>500</v>
      </c>
    </row>
    <row r="117" spans="1:7" ht="15.75" thickBot="1" x14ac:dyDescent="0.3">
      <c r="A117" s="171"/>
      <c r="B117" s="172"/>
      <c r="C117" s="171"/>
      <c r="D117" s="171"/>
      <c r="E117" s="173"/>
      <c r="F117" s="189" t="s">
        <v>642</v>
      </c>
      <c r="G117" s="65"/>
    </row>
    <row r="118" spans="1:7" x14ac:dyDescent="0.25">
      <c r="A118" s="174"/>
      <c r="B118" s="175" t="s">
        <v>6</v>
      </c>
      <c r="C118" s="176">
        <v>6171</v>
      </c>
      <c r="D118" s="174"/>
      <c r="E118" s="177"/>
      <c r="F118" s="178"/>
      <c r="G118" s="67">
        <f>SUM(G98:G117)</f>
        <v>13204.4</v>
      </c>
    </row>
    <row r="119" spans="1:7" x14ac:dyDescent="0.25">
      <c r="A119" s="171"/>
      <c r="B119" s="172"/>
      <c r="C119" s="171"/>
      <c r="D119" s="171"/>
      <c r="E119" s="173"/>
      <c r="F119" s="172"/>
      <c r="G119" s="65"/>
    </row>
    <row r="120" spans="1:7" ht="15.75" thickBot="1" x14ac:dyDescent="0.3">
      <c r="A120" s="171">
        <v>100</v>
      </c>
      <c r="B120" s="172" t="s">
        <v>545</v>
      </c>
      <c r="C120" s="171">
        <v>6171</v>
      </c>
      <c r="D120" s="171">
        <v>5167</v>
      </c>
      <c r="E120" s="173">
        <v>6171010000009</v>
      </c>
      <c r="F120" s="172" t="s">
        <v>544</v>
      </c>
      <c r="G120" s="65">
        <v>500</v>
      </c>
    </row>
    <row r="121" spans="1:7" x14ac:dyDescent="0.25">
      <c r="A121" s="174"/>
      <c r="B121" s="175" t="s">
        <v>6</v>
      </c>
      <c r="C121" s="176">
        <v>6171</v>
      </c>
      <c r="D121" s="174"/>
      <c r="E121" s="177"/>
      <c r="F121" s="178"/>
      <c r="G121" s="67">
        <f>SUM(G120:G120)</f>
        <v>500</v>
      </c>
    </row>
    <row r="122" spans="1:7" x14ac:dyDescent="0.25">
      <c r="A122" s="171"/>
      <c r="B122" s="172"/>
      <c r="C122" s="171"/>
      <c r="D122" s="171"/>
      <c r="E122" s="173"/>
      <c r="F122" s="172"/>
      <c r="G122" s="65"/>
    </row>
    <row r="123" spans="1:7" x14ac:dyDescent="0.25">
      <c r="A123" s="171">
        <v>100</v>
      </c>
      <c r="B123" s="172" t="s">
        <v>537</v>
      </c>
      <c r="C123" s="171">
        <v>6171</v>
      </c>
      <c r="D123" s="171">
        <v>5169</v>
      </c>
      <c r="E123" s="173">
        <v>6171010000004</v>
      </c>
      <c r="F123" s="172" t="s">
        <v>541</v>
      </c>
      <c r="G123" s="65">
        <v>4000</v>
      </c>
    </row>
    <row r="124" spans="1:7" ht="15.75" thickBot="1" x14ac:dyDescent="0.3">
      <c r="A124" s="171">
        <v>100</v>
      </c>
      <c r="B124" s="172" t="s">
        <v>537</v>
      </c>
      <c r="C124" s="171">
        <v>6171</v>
      </c>
      <c r="D124" s="171">
        <v>5499</v>
      </c>
      <c r="E124" s="173">
        <v>6171010000004</v>
      </c>
      <c r="F124" s="172" t="s">
        <v>536</v>
      </c>
      <c r="G124" s="65">
        <v>4000</v>
      </c>
    </row>
    <row r="125" spans="1:7" x14ac:dyDescent="0.25">
      <c r="A125" s="174"/>
      <c r="B125" s="175" t="s">
        <v>6</v>
      </c>
      <c r="C125" s="176">
        <v>6171</v>
      </c>
      <c r="D125" s="174"/>
      <c r="E125" s="177"/>
      <c r="F125" s="178"/>
      <c r="G125" s="67">
        <f>SUM(G123:G124)</f>
        <v>8000</v>
      </c>
    </row>
    <row r="126" spans="1:7" x14ac:dyDescent="0.25">
      <c r="A126" s="171"/>
      <c r="B126" s="172"/>
      <c r="C126" s="171"/>
      <c r="D126" s="171"/>
      <c r="E126" s="173"/>
      <c r="F126" s="172"/>
      <c r="G126" s="65"/>
    </row>
    <row r="127" spans="1:7" ht="15.75" thickBot="1" x14ac:dyDescent="0.3">
      <c r="A127" s="171">
        <v>100</v>
      </c>
      <c r="B127" s="172" t="s">
        <v>535</v>
      </c>
      <c r="C127" s="171">
        <v>6171</v>
      </c>
      <c r="D127" s="171">
        <v>5499</v>
      </c>
      <c r="E127" s="173">
        <v>6171010000005</v>
      </c>
      <c r="F127" s="172" t="s">
        <v>535</v>
      </c>
      <c r="G127" s="65">
        <v>4500</v>
      </c>
    </row>
    <row r="128" spans="1:7" x14ac:dyDescent="0.25">
      <c r="A128" s="174"/>
      <c r="B128" s="175" t="s">
        <v>6</v>
      </c>
      <c r="C128" s="176">
        <v>6171</v>
      </c>
      <c r="D128" s="174"/>
      <c r="E128" s="177"/>
      <c r="F128" s="178"/>
      <c r="G128" s="67">
        <f>SUM(G127:G127)</f>
        <v>4500</v>
      </c>
    </row>
    <row r="129" spans="1:7" x14ac:dyDescent="0.25">
      <c r="A129" s="172"/>
    </row>
    <row r="130" spans="1:7" x14ac:dyDescent="0.25">
      <c r="B130" s="179" t="s">
        <v>17</v>
      </c>
      <c r="G130" s="66">
        <f>SUM(G128,G125,G121,G118,G96,G85,G81,G74,G47,G37,G30,G23)</f>
        <v>35137.380000000005</v>
      </c>
    </row>
    <row r="133" spans="1:7" x14ac:dyDescent="0.25">
      <c r="A133" s="171">
        <v>300</v>
      </c>
      <c r="B133" s="172" t="s">
        <v>495</v>
      </c>
      <c r="C133" s="171">
        <v>4359</v>
      </c>
      <c r="D133" s="171">
        <v>5137</v>
      </c>
      <c r="E133" s="173">
        <v>4359000000001</v>
      </c>
      <c r="F133" s="172" t="s">
        <v>496</v>
      </c>
      <c r="G133" s="65">
        <v>0</v>
      </c>
    </row>
    <row r="134" spans="1:7" ht="15.75" thickBot="1" x14ac:dyDescent="0.3">
      <c r="A134" s="171">
        <v>300</v>
      </c>
      <c r="B134" s="172" t="s">
        <v>495</v>
      </c>
      <c r="C134" s="171">
        <v>4359</v>
      </c>
      <c r="D134" s="171">
        <v>5169</v>
      </c>
      <c r="E134" s="173">
        <v>4359000000001</v>
      </c>
      <c r="F134" s="172" t="s">
        <v>494</v>
      </c>
      <c r="G134" s="65">
        <v>7</v>
      </c>
    </row>
    <row r="135" spans="1:7" x14ac:dyDescent="0.25">
      <c r="A135" s="174"/>
      <c r="B135" s="175" t="s">
        <v>6</v>
      </c>
      <c r="C135" s="176">
        <v>4359</v>
      </c>
      <c r="D135" s="174"/>
      <c r="E135" s="177"/>
      <c r="F135" s="178"/>
      <c r="G135" s="67">
        <f>SUM(G133:G134)</f>
        <v>7</v>
      </c>
    </row>
    <row r="136" spans="1:7" x14ac:dyDescent="0.25">
      <c r="A136" s="180"/>
      <c r="B136" s="181"/>
      <c r="C136" s="182"/>
      <c r="D136" s="180"/>
      <c r="E136" s="183"/>
      <c r="F136" s="184"/>
      <c r="G136" s="68"/>
    </row>
    <row r="137" spans="1:7" x14ac:dyDescent="0.25">
      <c r="A137" s="171">
        <v>300</v>
      </c>
      <c r="B137" s="172" t="s">
        <v>490</v>
      </c>
      <c r="C137" s="171">
        <v>6171</v>
      </c>
      <c r="D137" s="171">
        <v>5011</v>
      </c>
      <c r="E137" s="173">
        <v>6171030000001</v>
      </c>
      <c r="F137" s="172" t="s">
        <v>175</v>
      </c>
      <c r="G137" s="65">
        <v>1700.02</v>
      </c>
    </row>
    <row r="138" spans="1:7" x14ac:dyDescent="0.25">
      <c r="A138" s="171">
        <v>300</v>
      </c>
      <c r="B138" s="172" t="s">
        <v>490</v>
      </c>
      <c r="C138" s="171">
        <v>6171</v>
      </c>
      <c r="D138" s="171">
        <v>5031</v>
      </c>
      <c r="E138" s="173">
        <v>6171030000001</v>
      </c>
      <c r="F138" s="172" t="s">
        <v>138</v>
      </c>
      <c r="G138" s="65">
        <v>421.61</v>
      </c>
    </row>
    <row r="139" spans="1:7" x14ac:dyDescent="0.25">
      <c r="A139" s="171">
        <v>300</v>
      </c>
      <c r="B139" s="172" t="s">
        <v>490</v>
      </c>
      <c r="C139" s="171">
        <v>6171</v>
      </c>
      <c r="D139" s="171">
        <v>5032</v>
      </c>
      <c r="E139" s="173">
        <v>6171030000001</v>
      </c>
      <c r="F139" s="172" t="s">
        <v>137</v>
      </c>
      <c r="G139" s="65">
        <v>153</v>
      </c>
    </row>
    <row r="140" spans="1:7" x14ac:dyDescent="0.25">
      <c r="A140" s="171">
        <v>300</v>
      </c>
      <c r="B140" s="172" t="s">
        <v>490</v>
      </c>
      <c r="C140" s="171">
        <v>6171</v>
      </c>
      <c r="D140" s="171">
        <v>5132</v>
      </c>
      <c r="E140" s="173">
        <v>6171030000001</v>
      </c>
      <c r="F140" s="172" t="s">
        <v>135</v>
      </c>
      <c r="G140" s="65">
        <v>25</v>
      </c>
    </row>
    <row r="141" spans="1:7" x14ac:dyDescent="0.25">
      <c r="A141" s="171">
        <v>300</v>
      </c>
      <c r="B141" s="172" t="s">
        <v>490</v>
      </c>
      <c r="C141" s="171">
        <v>6171</v>
      </c>
      <c r="D141" s="171">
        <v>5136</v>
      </c>
      <c r="E141" s="173">
        <v>6171030000001</v>
      </c>
      <c r="F141" s="172" t="s">
        <v>133</v>
      </c>
      <c r="G141" s="65">
        <v>2</v>
      </c>
    </row>
    <row r="142" spans="1:7" x14ac:dyDescent="0.25">
      <c r="A142" s="171">
        <v>300</v>
      </c>
      <c r="B142" s="172" t="s">
        <v>490</v>
      </c>
      <c r="C142" s="171">
        <v>6171</v>
      </c>
      <c r="D142" s="171">
        <v>5137</v>
      </c>
      <c r="E142" s="173">
        <v>6171030000001</v>
      </c>
      <c r="F142" s="172" t="s">
        <v>132</v>
      </c>
      <c r="G142" s="65">
        <v>29</v>
      </c>
    </row>
    <row r="143" spans="1:7" x14ac:dyDescent="0.25">
      <c r="A143" s="171">
        <v>300</v>
      </c>
      <c r="B143" s="172" t="s">
        <v>490</v>
      </c>
      <c r="C143" s="171">
        <v>6171</v>
      </c>
      <c r="D143" s="171">
        <v>5139</v>
      </c>
      <c r="E143" s="173">
        <v>6171030000001</v>
      </c>
      <c r="F143" s="172" t="s">
        <v>131</v>
      </c>
      <c r="G143" s="65">
        <v>2</v>
      </c>
    </row>
    <row r="144" spans="1:7" x14ac:dyDescent="0.25">
      <c r="A144" s="171">
        <v>300</v>
      </c>
      <c r="B144" s="172" t="s">
        <v>490</v>
      </c>
      <c r="C144" s="171">
        <v>6171</v>
      </c>
      <c r="D144" s="171">
        <v>5156</v>
      </c>
      <c r="E144" s="173">
        <v>6171030000001</v>
      </c>
      <c r="F144" s="172" t="s">
        <v>129</v>
      </c>
      <c r="G144" s="65">
        <v>12</v>
      </c>
    </row>
    <row r="145" spans="1:7" x14ac:dyDescent="0.25">
      <c r="A145" s="171">
        <v>300</v>
      </c>
      <c r="B145" s="172" t="s">
        <v>490</v>
      </c>
      <c r="C145" s="171">
        <v>6171</v>
      </c>
      <c r="D145" s="171">
        <v>5167</v>
      </c>
      <c r="E145" s="173">
        <v>6171030000001</v>
      </c>
      <c r="F145" s="172" t="s">
        <v>144</v>
      </c>
      <c r="G145" s="65">
        <v>100</v>
      </c>
    </row>
    <row r="146" spans="1:7" x14ac:dyDescent="0.25">
      <c r="A146" s="171">
        <v>300</v>
      </c>
      <c r="B146" s="172" t="s">
        <v>490</v>
      </c>
      <c r="C146" s="171">
        <v>6171</v>
      </c>
      <c r="D146" s="171">
        <v>5169</v>
      </c>
      <c r="E146" s="173">
        <v>6171030000001</v>
      </c>
      <c r="F146" s="172" t="s">
        <v>180</v>
      </c>
      <c r="G146" s="65">
        <v>30</v>
      </c>
    </row>
    <row r="147" spans="1:7" x14ac:dyDescent="0.25">
      <c r="A147" s="171">
        <v>300</v>
      </c>
      <c r="B147" s="172" t="s">
        <v>490</v>
      </c>
      <c r="C147" s="171">
        <v>6171</v>
      </c>
      <c r="D147" s="171">
        <v>5172</v>
      </c>
      <c r="E147" s="173">
        <v>6171030000001</v>
      </c>
      <c r="F147" s="172" t="s">
        <v>491</v>
      </c>
      <c r="G147" s="65">
        <v>0</v>
      </c>
    </row>
    <row r="148" spans="1:7" x14ac:dyDescent="0.25">
      <c r="A148" s="171">
        <v>300</v>
      </c>
      <c r="B148" s="172" t="s">
        <v>490</v>
      </c>
      <c r="C148" s="171">
        <v>6171</v>
      </c>
      <c r="D148" s="171">
        <v>5173</v>
      </c>
      <c r="E148" s="173">
        <v>6171030000001</v>
      </c>
      <c r="F148" s="172" t="s">
        <v>121</v>
      </c>
      <c r="G148" s="65">
        <v>40</v>
      </c>
    </row>
    <row r="149" spans="1:7" ht="15.75" thickBot="1" x14ac:dyDescent="0.3">
      <c r="A149" s="171"/>
      <c r="B149" s="172"/>
      <c r="C149" s="171"/>
      <c r="D149" s="171"/>
      <c r="E149" s="173"/>
      <c r="F149" s="189" t="s">
        <v>642</v>
      </c>
      <c r="G149" s="65"/>
    </row>
    <row r="150" spans="1:7" x14ac:dyDescent="0.25">
      <c r="A150" s="174"/>
      <c r="B150" s="175" t="s">
        <v>6</v>
      </c>
      <c r="C150" s="176">
        <v>6171</v>
      </c>
      <c r="D150" s="174"/>
      <c r="E150" s="177"/>
      <c r="F150" s="178"/>
      <c r="G150" s="67">
        <f>SUM(G137:G149)</f>
        <v>2514.63</v>
      </c>
    </row>
    <row r="152" spans="1:7" x14ac:dyDescent="0.25">
      <c r="A152" s="171">
        <v>300</v>
      </c>
      <c r="B152" s="172" t="s">
        <v>489</v>
      </c>
      <c r="C152" s="171">
        <v>6171</v>
      </c>
      <c r="D152" s="171">
        <v>5011</v>
      </c>
      <c r="E152" s="173">
        <v>6171030000001</v>
      </c>
      <c r="F152" s="172" t="s">
        <v>684</v>
      </c>
      <c r="G152" s="65">
        <v>2836.7469999999998</v>
      </c>
    </row>
    <row r="153" spans="1:7" x14ac:dyDescent="0.25">
      <c r="A153" s="171">
        <v>300</v>
      </c>
      <c r="B153" s="172" t="s">
        <v>489</v>
      </c>
      <c r="C153" s="171">
        <v>6171</v>
      </c>
      <c r="D153" s="171">
        <v>5031</v>
      </c>
      <c r="E153" s="173">
        <v>6171030000001</v>
      </c>
      <c r="F153" s="172" t="s">
        <v>138</v>
      </c>
      <c r="G153" s="65">
        <v>703.51400000000001</v>
      </c>
    </row>
    <row r="154" spans="1:7" x14ac:dyDescent="0.25">
      <c r="A154" s="171">
        <v>300</v>
      </c>
      <c r="B154" s="172" t="s">
        <v>489</v>
      </c>
      <c r="C154" s="171">
        <v>6171</v>
      </c>
      <c r="D154" s="171">
        <v>5032</v>
      </c>
      <c r="E154" s="173">
        <v>6171030000001</v>
      </c>
      <c r="F154" s="172" t="s">
        <v>137</v>
      </c>
      <c r="G154" s="65">
        <f>G152*0.09</f>
        <v>255.30722999999998</v>
      </c>
    </row>
    <row r="155" spans="1:7" x14ac:dyDescent="0.25">
      <c r="A155" s="171">
        <v>300</v>
      </c>
      <c r="B155" s="172" t="s">
        <v>489</v>
      </c>
      <c r="C155" s="171">
        <v>6171</v>
      </c>
      <c r="D155" s="171">
        <v>5132</v>
      </c>
      <c r="E155" s="173">
        <v>6171030000001</v>
      </c>
      <c r="F155" s="172" t="s">
        <v>135</v>
      </c>
      <c r="G155" s="65">
        <v>2</v>
      </c>
    </row>
    <row r="156" spans="1:7" x14ac:dyDescent="0.25">
      <c r="A156" s="171">
        <v>300</v>
      </c>
      <c r="B156" s="172" t="s">
        <v>489</v>
      </c>
      <c r="C156" s="171">
        <v>6171</v>
      </c>
      <c r="D156" s="171">
        <v>5136</v>
      </c>
      <c r="E156" s="173">
        <v>6171030000001</v>
      </c>
      <c r="F156" s="172" t="s">
        <v>133</v>
      </c>
      <c r="G156" s="65">
        <v>3</v>
      </c>
    </row>
    <row r="157" spans="1:7" x14ac:dyDescent="0.25">
      <c r="A157" s="171">
        <v>300</v>
      </c>
      <c r="B157" s="172" t="s">
        <v>489</v>
      </c>
      <c r="C157" s="171">
        <v>6171</v>
      </c>
      <c r="D157" s="171">
        <v>5139</v>
      </c>
      <c r="E157" s="173">
        <v>6171030000001</v>
      </c>
      <c r="F157" s="172" t="s">
        <v>493</v>
      </c>
      <c r="G157" s="65">
        <v>3</v>
      </c>
    </row>
    <row r="158" spans="1:7" x14ac:dyDescent="0.25">
      <c r="A158" s="171">
        <v>300</v>
      </c>
      <c r="B158" s="172" t="s">
        <v>489</v>
      </c>
      <c r="C158" s="171">
        <v>6171</v>
      </c>
      <c r="D158" s="171">
        <v>5167</v>
      </c>
      <c r="E158" s="173">
        <v>6171030000001</v>
      </c>
      <c r="F158" s="172" t="s">
        <v>144</v>
      </c>
      <c r="G158" s="65">
        <v>31</v>
      </c>
    </row>
    <row r="159" spans="1:7" x14ac:dyDescent="0.25">
      <c r="A159" s="171">
        <v>300</v>
      </c>
      <c r="B159" s="172" t="s">
        <v>489</v>
      </c>
      <c r="C159" s="171">
        <v>6171</v>
      </c>
      <c r="D159" s="171">
        <v>5169</v>
      </c>
      <c r="E159" s="173">
        <v>6171030000001</v>
      </c>
      <c r="F159" s="172" t="s">
        <v>492</v>
      </c>
      <c r="G159" s="65">
        <v>3</v>
      </c>
    </row>
    <row r="160" spans="1:7" x14ac:dyDescent="0.25">
      <c r="A160" s="171">
        <v>300</v>
      </c>
      <c r="B160" s="172" t="s">
        <v>489</v>
      </c>
      <c r="C160" s="171">
        <v>6171</v>
      </c>
      <c r="D160" s="171">
        <v>5173</v>
      </c>
      <c r="E160" s="173">
        <v>6171030000001</v>
      </c>
      <c r="F160" s="172" t="s">
        <v>121</v>
      </c>
      <c r="G160" s="65">
        <v>20</v>
      </c>
    </row>
    <row r="161" spans="1:7" x14ac:dyDescent="0.25">
      <c r="A161" s="171">
        <v>300</v>
      </c>
      <c r="B161" s="172" t="s">
        <v>489</v>
      </c>
      <c r="C161" s="171">
        <v>6171</v>
      </c>
      <c r="D161" s="171">
        <v>5175</v>
      </c>
      <c r="E161" s="173">
        <v>6171030000001</v>
      </c>
      <c r="F161" s="172" t="s">
        <v>120</v>
      </c>
      <c r="G161" s="65">
        <v>20</v>
      </c>
    </row>
    <row r="162" spans="1:7" x14ac:dyDescent="0.25">
      <c r="A162" s="171">
        <v>300</v>
      </c>
      <c r="B162" s="172" t="s">
        <v>489</v>
      </c>
      <c r="C162" s="171">
        <v>6171</v>
      </c>
      <c r="D162" s="171">
        <v>5176</v>
      </c>
      <c r="E162" s="173">
        <v>6171030000001</v>
      </c>
      <c r="F162" s="172" t="s">
        <v>488</v>
      </c>
      <c r="G162" s="65">
        <v>5</v>
      </c>
    </row>
    <row r="163" spans="1:7" ht="15.75" thickBot="1" x14ac:dyDescent="0.3">
      <c r="A163" s="171"/>
      <c r="B163" s="172"/>
      <c r="C163" s="171"/>
      <c r="D163" s="171"/>
      <c r="E163" s="173"/>
      <c r="F163" s="189" t="s">
        <v>642</v>
      </c>
      <c r="G163" s="65"/>
    </row>
    <row r="164" spans="1:7" x14ac:dyDescent="0.25">
      <c r="A164" s="174"/>
      <c r="B164" s="175" t="s">
        <v>6</v>
      </c>
      <c r="C164" s="176">
        <v>6171</v>
      </c>
      <c r="D164" s="174"/>
      <c r="E164" s="177"/>
      <c r="F164" s="178"/>
      <c r="G164" s="67">
        <f>SUM(G152:G163)</f>
        <v>3882.5682299999999</v>
      </c>
    </row>
    <row r="165" spans="1:7" x14ac:dyDescent="0.25">
      <c r="A165" s="172"/>
    </row>
    <row r="166" spans="1:7" x14ac:dyDescent="0.25">
      <c r="B166" s="179" t="s">
        <v>487</v>
      </c>
      <c r="G166" s="66">
        <f>SUM(G164,G150,G135)</f>
        <v>6404.19823</v>
      </c>
    </row>
    <row r="169" spans="1:7" x14ac:dyDescent="0.25">
      <c r="A169" s="171">
        <v>320</v>
      </c>
      <c r="B169" s="172" t="s">
        <v>483</v>
      </c>
      <c r="C169" s="171">
        <v>4339</v>
      </c>
      <c r="D169" s="171">
        <v>5011</v>
      </c>
      <c r="E169" s="173">
        <v>4339000000001</v>
      </c>
      <c r="F169" s="172" t="s">
        <v>486</v>
      </c>
      <c r="G169" s="65">
        <v>1283.67</v>
      </c>
    </row>
    <row r="170" spans="1:7" x14ac:dyDescent="0.25">
      <c r="A170" s="171">
        <v>320</v>
      </c>
      <c r="B170" s="172" t="s">
        <v>483</v>
      </c>
      <c r="C170" s="171">
        <v>4339</v>
      </c>
      <c r="D170" s="171">
        <v>5031</v>
      </c>
      <c r="E170" s="173">
        <v>4339000000001</v>
      </c>
      <c r="F170" s="172" t="s">
        <v>138</v>
      </c>
      <c r="G170" s="65">
        <v>318.35000000000002</v>
      </c>
    </row>
    <row r="171" spans="1:7" x14ac:dyDescent="0.25">
      <c r="A171" s="171">
        <v>320</v>
      </c>
      <c r="B171" s="172" t="s">
        <v>483</v>
      </c>
      <c r="C171" s="171">
        <v>4339</v>
      </c>
      <c r="D171" s="171">
        <v>5032</v>
      </c>
      <c r="E171" s="173">
        <v>4339000000001</v>
      </c>
      <c r="F171" s="172" t="s">
        <v>137</v>
      </c>
      <c r="G171" s="65">
        <v>115.53</v>
      </c>
    </row>
    <row r="172" spans="1:7" x14ac:dyDescent="0.25">
      <c r="A172" s="171">
        <v>320</v>
      </c>
      <c r="B172" s="172" t="s">
        <v>483</v>
      </c>
      <c r="C172" s="171">
        <v>4339</v>
      </c>
      <c r="D172" s="171">
        <v>5132</v>
      </c>
      <c r="E172" s="173">
        <v>4339000000001</v>
      </c>
      <c r="F172" s="172" t="s">
        <v>135</v>
      </c>
      <c r="G172" s="65">
        <v>2</v>
      </c>
    </row>
    <row r="173" spans="1:7" x14ac:dyDescent="0.25">
      <c r="A173" s="171">
        <v>320</v>
      </c>
      <c r="B173" s="172" t="s">
        <v>483</v>
      </c>
      <c r="C173" s="171">
        <v>4339</v>
      </c>
      <c r="D173" s="171">
        <v>5136</v>
      </c>
      <c r="E173" s="173">
        <v>4339000000001</v>
      </c>
      <c r="F173" s="172" t="s">
        <v>133</v>
      </c>
      <c r="G173" s="65">
        <v>7</v>
      </c>
    </row>
    <row r="174" spans="1:7" x14ac:dyDescent="0.25">
      <c r="A174" s="171">
        <v>320</v>
      </c>
      <c r="B174" s="172" t="s">
        <v>483</v>
      </c>
      <c r="C174" s="171">
        <v>4339</v>
      </c>
      <c r="D174" s="171">
        <v>5137</v>
      </c>
      <c r="E174" s="173">
        <v>4339000000001</v>
      </c>
      <c r="F174" s="172" t="s">
        <v>485</v>
      </c>
      <c r="G174" s="65">
        <v>14</v>
      </c>
    </row>
    <row r="175" spans="1:7" x14ac:dyDescent="0.25">
      <c r="A175" s="171">
        <v>320</v>
      </c>
      <c r="B175" s="172" t="s">
        <v>483</v>
      </c>
      <c r="C175" s="171">
        <v>4339</v>
      </c>
      <c r="D175" s="171">
        <v>5139</v>
      </c>
      <c r="E175" s="173">
        <v>4339000000001</v>
      </c>
      <c r="F175" s="172" t="s">
        <v>131</v>
      </c>
      <c r="G175" s="65">
        <v>15</v>
      </c>
    </row>
    <row r="176" spans="1:7" x14ac:dyDescent="0.25">
      <c r="A176" s="171">
        <v>320</v>
      </c>
      <c r="B176" s="172" t="s">
        <v>483</v>
      </c>
      <c r="C176" s="171">
        <v>4339</v>
      </c>
      <c r="D176" s="171">
        <v>5151</v>
      </c>
      <c r="E176" s="173">
        <v>4339000000001</v>
      </c>
      <c r="F176" s="172" t="s">
        <v>475</v>
      </c>
      <c r="G176" s="65">
        <v>8</v>
      </c>
    </row>
    <row r="177" spans="1:7" x14ac:dyDescent="0.25">
      <c r="A177" s="171">
        <v>320</v>
      </c>
      <c r="B177" s="172" t="s">
        <v>483</v>
      </c>
      <c r="C177" s="171">
        <v>4339</v>
      </c>
      <c r="D177" s="171">
        <v>5152</v>
      </c>
      <c r="E177" s="173">
        <v>4339000000001</v>
      </c>
      <c r="F177" s="172" t="s">
        <v>474</v>
      </c>
      <c r="G177" s="65">
        <v>36</v>
      </c>
    </row>
    <row r="178" spans="1:7" x14ac:dyDescent="0.25">
      <c r="A178" s="171">
        <v>320</v>
      </c>
      <c r="B178" s="172" t="s">
        <v>483</v>
      </c>
      <c r="C178" s="171">
        <v>4339</v>
      </c>
      <c r="D178" s="171">
        <v>5154</v>
      </c>
      <c r="E178" s="173">
        <v>4339000000001</v>
      </c>
      <c r="F178" s="172" t="s">
        <v>473</v>
      </c>
      <c r="G178" s="65">
        <v>19</v>
      </c>
    </row>
    <row r="179" spans="1:7" x14ac:dyDescent="0.25">
      <c r="A179" s="171">
        <v>320</v>
      </c>
      <c r="B179" s="172" t="s">
        <v>483</v>
      </c>
      <c r="C179" s="171">
        <v>4339</v>
      </c>
      <c r="D179" s="171">
        <v>5156</v>
      </c>
      <c r="E179" s="173">
        <v>4339000000001</v>
      </c>
      <c r="F179" s="172" t="s">
        <v>129</v>
      </c>
      <c r="G179" s="65">
        <v>16</v>
      </c>
    </row>
    <row r="180" spans="1:7" x14ac:dyDescent="0.25">
      <c r="A180" s="171">
        <v>320</v>
      </c>
      <c r="B180" s="172" t="s">
        <v>483</v>
      </c>
      <c r="C180" s="171">
        <v>4339</v>
      </c>
      <c r="D180" s="171">
        <v>5161</v>
      </c>
      <c r="E180" s="173">
        <v>4339000000001</v>
      </c>
      <c r="F180" s="172" t="s">
        <v>128</v>
      </c>
      <c r="G180" s="65">
        <v>2.5</v>
      </c>
    </row>
    <row r="181" spans="1:7" x14ac:dyDescent="0.25">
      <c r="A181" s="171">
        <v>320</v>
      </c>
      <c r="B181" s="172" t="s">
        <v>483</v>
      </c>
      <c r="C181" s="171">
        <v>4339</v>
      </c>
      <c r="D181" s="171">
        <v>5162</v>
      </c>
      <c r="E181" s="173">
        <v>4339000000001</v>
      </c>
      <c r="F181" s="172" t="s">
        <v>127</v>
      </c>
      <c r="G181" s="65">
        <v>14</v>
      </c>
    </row>
    <row r="182" spans="1:7" x14ac:dyDescent="0.25">
      <c r="A182" s="171">
        <v>320</v>
      </c>
      <c r="B182" s="172" t="s">
        <v>483</v>
      </c>
      <c r="C182" s="171">
        <v>4339</v>
      </c>
      <c r="D182" s="171">
        <v>5164</v>
      </c>
      <c r="E182" s="173">
        <v>4339000000001</v>
      </c>
      <c r="F182" s="172" t="s">
        <v>471</v>
      </c>
      <c r="G182" s="65">
        <v>292</v>
      </c>
    </row>
    <row r="183" spans="1:7" x14ac:dyDescent="0.25">
      <c r="A183" s="171">
        <v>320</v>
      </c>
      <c r="B183" s="172" t="s">
        <v>483</v>
      </c>
      <c r="C183" s="171">
        <v>4339</v>
      </c>
      <c r="D183" s="171">
        <v>5167</v>
      </c>
      <c r="E183" s="173">
        <v>4339000000001</v>
      </c>
      <c r="F183" s="172" t="s">
        <v>144</v>
      </c>
      <c r="G183" s="65">
        <v>22</v>
      </c>
    </row>
    <row r="184" spans="1:7" x14ac:dyDescent="0.25">
      <c r="A184" s="171">
        <v>320</v>
      </c>
      <c r="B184" s="172" t="s">
        <v>483</v>
      </c>
      <c r="C184" s="171">
        <v>4339</v>
      </c>
      <c r="D184" s="171">
        <v>5169</v>
      </c>
      <c r="E184" s="173">
        <v>4339000000001</v>
      </c>
      <c r="F184" s="172" t="s">
        <v>484</v>
      </c>
      <c r="G184" s="65">
        <v>32</v>
      </c>
    </row>
    <row r="185" spans="1:7" x14ac:dyDescent="0.25">
      <c r="A185" s="171">
        <v>320</v>
      </c>
      <c r="B185" s="172" t="s">
        <v>483</v>
      </c>
      <c r="C185" s="171">
        <v>4339</v>
      </c>
      <c r="D185" s="171">
        <v>5171</v>
      </c>
      <c r="E185" s="173">
        <v>4339000000001</v>
      </c>
      <c r="F185" s="172" t="s">
        <v>122</v>
      </c>
      <c r="G185" s="65">
        <v>4</v>
      </c>
    </row>
    <row r="186" spans="1:7" x14ac:dyDescent="0.25">
      <c r="A186" s="171">
        <v>320</v>
      </c>
      <c r="B186" s="172" t="s">
        <v>483</v>
      </c>
      <c r="C186" s="171">
        <v>4339</v>
      </c>
      <c r="D186" s="171">
        <v>5173</v>
      </c>
      <c r="E186" s="173">
        <v>4339000000001</v>
      </c>
      <c r="F186" s="172" t="s">
        <v>121</v>
      </c>
      <c r="G186" s="65">
        <v>20</v>
      </c>
    </row>
    <row r="187" spans="1:7" x14ac:dyDescent="0.25">
      <c r="A187" s="171">
        <v>320</v>
      </c>
      <c r="B187" s="172" t="s">
        <v>483</v>
      </c>
      <c r="C187" s="171">
        <v>4339</v>
      </c>
      <c r="D187" s="171">
        <v>5175</v>
      </c>
      <c r="E187" s="173">
        <v>4339000000001</v>
      </c>
      <c r="F187" s="172" t="s">
        <v>120</v>
      </c>
      <c r="G187" s="65">
        <v>22</v>
      </c>
    </row>
    <row r="188" spans="1:7" x14ac:dyDescent="0.25">
      <c r="A188" s="171">
        <v>320</v>
      </c>
      <c r="B188" s="172" t="s">
        <v>483</v>
      </c>
      <c r="C188" s="171">
        <v>4339</v>
      </c>
      <c r="D188" s="171">
        <v>5499</v>
      </c>
      <c r="E188" s="173">
        <v>4339000000001</v>
      </c>
      <c r="F188" s="172" t="s">
        <v>482</v>
      </c>
      <c r="G188" s="65">
        <v>80</v>
      </c>
    </row>
    <row r="189" spans="1:7" ht="15.75" thickBot="1" x14ac:dyDescent="0.3">
      <c r="A189" s="171"/>
      <c r="B189" s="172"/>
      <c r="C189" s="171"/>
      <c r="D189" s="171"/>
      <c r="E189" s="173"/>
      <c r="F189" s="189" t="s">
        <v>642</v>
      </c>
      <c r="G189" s="65"/>
    </row>
    <row r="190" spans="1:7" x14ac:dyDescent="0.25">
      <c r="A190" s="174"/>
      <c r="B190" s="175" t="s">
        <v>6</v>
      </c>
      <c r="C190" s="176">
        <v>4339</v>
      </c>
      <c r="D190" s="174"/>
      <c r="E190" s="177"/>
      <c r="F190" s="178"/>
      <c r="G190" s="67">
        <f>SUM(G169:G189)</f>
        <v>2323.0500000000002</v>
      </c>
    </row>
    <row r="191" spans="1:7" x14ac:dyDescent="0.25">
      <c r="A191" s="180"/>
      <c r="B191" s="181"/>
      <c r="C191" s="182"/>
      <c r="D191" s="180"/>
      <c r="E191" s="183"/>
      <c r="F191" s="184"/>
      <c r="G191" s="68"/>
    </row>
    <row r="192" spans="1:7" x14ac:dyDescent="0.25">
      <c r="A192" s="171">
        <v>320</v>
      </c>
      <c r="B192" s="172" t="s">
        <v>462</v>
      </c>
      <c r="C192" s="171">
        <v>6171</v>
      </c>
      <c r="D192" s="171">
        <v>5011</v>
      </c>
      <c r="E192" s="173">
        <v>6171032000001</v>
      </c>
      <c r="F192" s="172" t="s">
        <v>480</v>
      </c>
      <c r="G192" s="65">
        <v>20249.2</v>
      </c>
    </row>
    <row r="193" spans="1:7" x14ac:dyDescent="0.25">
      <c r="A193" s="171">
        <v>320</v>
      </c>
      <c r="B193" s="172" t="s">
        <v>462</v>
      </c>
      <c r="C193" s="171">
        <v>6171</v>
      </c>
      <c r="D193" s="171">
        <v>5021</v>
      </c>
      <c r="E193" s="173">
        <v>6171032000001</v>
      </c>
      <c r="F193" s="172" t="s">
        <v>150</v>
      </c>
      <c r="G193" s="65">
        <v>110</v>
      </c>
    </row>
    <row r="194" spans="1:7" x14ac:dyDescent="0.25">
      <c r="A194" s="171">
        <v>320</v>
      </c>
      <c r="B194" s="172" t="s">
        <v>462</v>
      </c>
      <c r="C194" s="171">
        <v>6171</v>
      </c>
      <c r="D194" s="171">
        <v>5031</v>
      </c>
      <c r="E194" s="173">
        <v>6171032000001</v>
      </c>
      <c r="F194" s="172" t="s">
        <v>138</v>
      </c>
      <c r="G194" s="65">
        <v>5021.8</v>
      </c>
    </row>
    <row r="195" spans="1:7" x14ac:dyDescent="0.25">
      <c r="A195" s="171">
        <v>320</v>
      </c>
      <c r="B195" s="172" t="s">
        <v>462</v>
      </c>
      <c r="C195" s="171">
        <v>6171</v>
      </c>
      <c r="D195" s="171">
        <v>5032</v>
      </c>
      <c r="E195" s="173">
        <v>6171032000001</v>
      </c>
      <c r="F195" s="172" t="s">
        <v>137</v>
      </c>
      <c r="G195" s="65">
        <v>1822.43</v>
      </c>
    </row>
    <row r="196" spans="1:7" x14ac:dyDescent="0.25">
      <c r="A196" s="171">
        <v>320</v>
      </c>
      <c r="B196" s="172" t="s">
        <v>462</v>
      </c>
      <c r="C196" s="171">
        <v>6171</v>
      </c>
      <c r="D196" s="171">
        <v>5132</v>
      </c>
      <c r="E196" s="173">
        <v>6171032000001</v>
      </c>
      <c r="F196" s="172" t="s">
        <v>135</v>
      </c>
      <c r="G196" s="65">
        <v>61</v>
      </c>
    </row>
    <row r="197" spans="1:7" x14ac:dyDescent="0.25">
      <c r="A197" s="171">
        <v>320</v>
      </c>
      <c r="B197" s="172" t="s">
        <v>462</v>
      </c>
      <c r="C197" s="171">
        <v>6171</v>
      </c>
      <c r="D197" s="171">
        <v>5136</v>
      </c>
      <c r="E197" s="173">
        <v>6171032000001</v>
      </c>
      <c r="F197" s="172" t="s">
        <v>133</v>
      </c>
      <c r="G197" s="65">
        <v>36</v>
      </c>
    </row>
    <row r="198" spans="1:7" x14ac:dyDescent="0.25">
      <c r="A198" s="171">
        <v>320</v>
      </c>
      <c r="B198" s="172" t="s">
        <v>462</v>
      </c>
      <c r="C198" s="171">
        <v>6171</v>
      </c>
      <c r="D198" s="171">
        <v>5137</v>
      </c>
      <c r="E198" s="173">
        <v>6171032000001</v>
      </c>
      <c r="F198" s="172" t="s">
        <v>476</v>
      </c>
      <c r="G198" s="65">
        <v>449</v>
      </c>
    </row>
    <row r="199" spans="1:7" x14ac:dyDescent="0.25">
      <c r="A199" s="171">
        <v>320</v>
      </c>
      <c r="B199" s="172" t="s">
        <v>462</v>
      </c>
      <c r="C199" s="171">
        <v>6171</v>
      </c>
      <c r="D199" s="171">
        <v>5139</v>
      </c>
      <c r="E199" s="173">
        <v>6171032000001</v>
      </c>
      <c r="F199" s="172" t="s">
        <v>131</v>
      </c>
      <c r="G199" s="65">
        <v>130</v>
      </c>
    </row>
    <row r="200" spans="1:7" x14ac:dyDescent="0.25">
      <c r="A200" s="171">
        <v>320</v>
      </c>
      <c r="B200" s="172" t="s">
        <v>462</v>
      </c>
      <c r="C200" s="171">
        <v>6171</v>
      </c>
      <c r="D200" s="171">
        <v>5151</v>
      </c>
      <c r="E200" s="173">
        <v>6171032000001</v>
      </c>
      <c r="F200" s="172" t="s">
        <v>475</v>
      </c>
      <c r="G200" s="65">
        <v>105</v>
      </c>
    </row>
    <row r="201" spans="1:7" x14ac:dyDescent="0.25">
      <c r="A201" s="171">
        <v>320</v>
      </c>
      <c r="B201" s="172" t="s">
        <v>462</v>
      </c>
      <c r="C201" s="171">
        <v>6171</v>
      </c>
      <c r="D201" s="171">
        <v>5152</v>
      </c>
      <c r="E201" s="173">
        <v>6171032000001</v>
      </c>
      <c r="F201" s="172" t="s">
        <v>474</v>
      </c>
      <c r="G201" s="65">
        <v>476</v>
      </c>
    </row>
    <row r="202" spans="1:7" x14ac:dyDescent="0.25">
      <c r="A202" s="171">
        <v>320</v>
      </c>
      <c r="B202" s="172" t="s">
        <v>462</v>
      </c>
      <c r="C202" s="171">
        <v>6171</v>
      </c>
      <c r="D202" s="171">
        <v>5154</v>
      </c>
      <c r="E202" s="173">
        <v>6171032000001</v>
      </c>
      <c r="F202" s="172" t="s">
        <v>473</v>
      </c>
      <c r="G202" s="65">
        <v>242</v>
      </c>
    </row>
    <row r="203" spans="1:7" x14ac:dyDescent="0.25">
      <c r="A203" s="171">
        <v>320</v>
      </c>
      <c r="B203" s="172" t="s">
        <v>462</v>
      </c>
      <c r="C203" s="171">
        <v>6171</v>
      </c>
      <c r="D203" s="171">
        <v>5156</v>
      </c>
      <c r="E203" s="173">
        <v>6171032000001</v>
      </c>
      <c r="F203" s="172" t="s">
        <v>129</v>
      </c>
      <c r="G203" s="65">
        <v>102</v>
      </c>
    </row>
    <row r="204" spans="1:7" x14ac:dyDescent="0.25">
      <c r="A204" s="171">
        <v>320</v>
      </c>
      <c r="B204" s="172" t="s">
        <v>462</v>
      </c>
      <c r="C204" s="171">
        <v>6171</v>
      </c>
      <c r="D204" s="171">
        <v>5161</v>
      </c>
      <c r="E204" s="173">
        <v>6171032000001</v>
      </c>
      <c r="F204" s="172" t="s">
        <v>128</v>
      </c>
      <c r="G204" s="65">
        <v>24</v>
      </c>
    </row>
    <row r="205" spans="1:7" x14ac:dyDescent="0.25">
      <c r="A205" s="171">
        <v>320</v>
      </c>
      <c r="B205" s="172" t="s">
        <v>462</v>
      </c>
      <c r="C205" s="171">
        <v>6171</v>
      </c>
      <c r="D205" s="171">
        <v>5162</v>
      </c>
      <c r="E205" s="173">
        <v>6171032000001</v>
      </c>
      <c r="F205" s="172" t="s">
        <v>127</v>
      </c>
      <c r="G205" s="65">
        <v>160</v>
      </c>
    </row>
    <row r="206" spans="1:7" x14ac:dyDescent="0.25">
      <c r="A206" s="171">
        <v>320</v>
      </c>
      <c r="B206" s="172" t="s">
        <v>462</v>
      </c>
      <c r="C206" s="171">
        <v>6171</v>
      </c>
      <c r="D206" s="171">
        <v>5164</v>
      </c>
      <c r="E206" s="173">
        <v>6171032000001</v>
      </c>
      <c r="F206" s="172" t="s">
        <v>471</v>
      </c>
      <c r="G206" s="65">
        <v>3860</v>
      </c>
    </row>
    <row r="207" spans="1:7" x14ac:dyDescent="0.25">
      <c r="A207" s="171">
        <v>320</v>
      </c>
      <c r="B207" s="172" t="s">
        <v>462</v>
      </c>
      <c r="C207" s="171">
        <v>6171</v>
      </c>
      <c r="D207" s="171">
        <v>5167</v>
      </c>
      <c r="E207" s="173">
        <v>6171032000001</v>
      </c>
      <c r="F207" s="172" t="s">
        <v>144</v>
      </c>
      <c r="G207" s="65">
        <v>570</v>
      </c>
    </row>
    <row r="208" spans="1:7" x14ac:dyDescent="0.25">
      <c r="A208" s="171">
        <v>320</v>
      </c>
      <c r="B208" s="172" t="s">
        <v>462</v>
      </c>
      <c r="C208" s="171">
        <v>6171</v>
      </c>
      <c r="D208" s="171">
        <v>5169</v>
      </c>
      <c r="E208" s="173">
        <v>6171032000001</v>
      </c>
      <c r="F208" s="172" t="s">
        <v>468</v>
      </c>
      <c r="G208" s="65">
        <v>366</v>
      </c>
    </row>
    <row r="209" spans="1:7" x14ac:dyDescent="0.25">
      <c r="A209" s="171">
        <v>320</v>
      </c>
      <c r="B209" s="172" t="s">
        <v>462</v>
      </c>
      <c r="C209" s="171">
        <v>6171</v>
      </c>
      <c r="D209" s="171">
        <v>5171</v>
      </c>
      <c r="E209" s="173">
        <v>6171032000001</v>
      </c>
      <c r="F209" s="172" t="s">
        <v>122</v>
      </c>
      <c r="G209" s="65">
        <v>50</v>
      </c>
    </row>
    <row r="210" spans="1:7" x14ac:dyDescent="0.25">
      <c r="A210" s="171">
        <v>320</v>
      </c>
      <c r="B210" s="172" t="s">
        <v>462</v>
      </c>
      <c r="C210" s="171">
        <v>6171</v>
      </c>
      <c r="D210" s="171">
        <v>5173</v>
      </c>
      <c r="E210" s="173">
        <v>6171032000001</v>
      </c>
      <c r="F210" s="172" t="s">
        <v>121</v>
      </c>
      <c r="G210" s="65">
        <v>216</v>
      </c>
    </row>
    <row r="211" spans="1:7" x14ac:dyDescent="0.25">
      <c r="A211" s="171">
        <v>320</v>
      </c>
      <c r="B211" s="172" t="s">
        <v>462</v>
      </c>
      <c r="C211" s="171">
        <v>6171</v>
      </c>
      <c r="D211" s="171">
        <v>5194</v>
      </c>
      <c r="E211" s="173">
        <v>6171032000001</v>
      </c>
      <c r="F211" s="172" t="s">
        <v>161</v>
      </c>
      <c r="G211" s="65">
        <v>66</v>
      </c>
    </row>
    <row r="212" spans="1:7" x14ac:dyDescent="0.25">
      <c r="A212" s="171">
        <v>320</v>
      </c>
      <c r="B212" s="172" t="s">
        <v>462</v>
      </c>
      <c r="C212" s="171">
        <v>6171</v>
      </c>
      <c r="D212" s="171">
        <v>5362</v>
      </c>
      <c r="E212" s="173">
        <v>6171032000001</v>
      </c>
      <c r="F212" s="172" t="s">
        <v>461</v>
      </c>
      <c r="G212" s="65">
        <v>8</v>
      </c>
    </row>
    <row r="213" spans="1:7" ht="15.75" thickBot="1" x14ac:dyDescent="0.3">
      <c r="A213" s="171"/>
      <c r="B213" s="172"/>
      <c r="C213" s="171"/>
      <c r="D213" s="171"/>
      <c r="E213" s="173"/>
      <c r="F213" s="189" t="s">
        <v>642</v>
      </c>
      <c r="G213" s="65"/>
    </row>
    <row r="214" spans="1:7" x14ac:dyDescent="0.25">
      <c r="A214" s="174"/>
      <c r="B214" s="175" t="s">
        <v>6</v>
      </c>
      <c r="C214" s="176">
        <v>6171</v>
      </c>
      <c r="D214" s="174"/>
      <c r="E214" s="177"/>
      <c r="F214" s="178"/>
      <c r="G214" s="67">
        <f>SUM(G192:G213)</f>
        <v>34124.43</v>
      </c>
    </row>
    <row r="215" spans="1:7" x14ac:dyDescent="0.25">
      <c r="A215" s="180"/>
      <c r="B215" s="181"/>
      <c r="C215" s="182"/>
      <c r="D215" s="180"/>
      <c r="E215" s="183"/>
      <c r="F215" s="184"/>
      <c r="G215" s="68"/>
    </row>
    <row r="216" spans="1:7" x14ac:dyDescent="0.25">
      <c r="A216" s="171">
        <v>320</v>
      </c>
      <c r="B216" s="172" t="s">
        <v>464</v>
      </c>
      <c r="C216" s="171">
        <v>6171</v>
      </c>
      <c r="D216" s="171">
        <v>5011</v>
      </c>
      <c r="E216" s="173">
        <v>6171032000001</v>
      </c>
      <c r="F216" s="172" t="s">
        <v>481</v>
      </c>
      <c r="G216" s="65">
        <v>150</v>
      </c>
    </row>
    <row r="217" spans="1:7" x14ac:dyDescent="0.25">
      <c r="A217" s="171">
        <v>320</v>
      </c>
      <c r="B217" s="172" t="s">
        <v>464</v>
      </c>
      <c r="C217" s="171">
        <v>6171</v>
      </c>
      <c r="D217" s="171">
        <v>5021</v>
      </c>
      <c r="E217" s="173">
        <v>6171032000001</v>
      </c>
      <c r="F217" s="172" t="s">
        <v>479</v>
      </c>
      <c r="G217" s="65">
        <v>80</v>
      </c>
    </row>
    <row r="218" spans="1:7" x14ac:dyDescent="0.25">
      <c r="A218" s="171">
        <v>320</v>
      </c>
      <c r="B218" s="172" t="s">
        <v>464</v>
      </c>
      <c r="C218" s="171">
        <v>6171</v>
      </c>
      <c r="D218" s="171">
        <v>5031</v>
      </c>
      <c r="E218" s="173">
        <v>6171032000001</v>
      </c>
      <c r="F218" s="172" t="s">
        <v>478</v>
      </c>
      <c r="G218" s="65">
        <v>52</v>
      </c>
    </row>
    <row r="219" spans="1:7" x14ac:dyDescent="0.25">
      <c r="A219" s="171">
        <v>320</v>
      </c>
      <c r="B219" s="172" t="s">
        <v>464</v>
      </c>
      <c r="C219" s="171">
        <v>6171</v>
      </c>
      <c r="D219" s="171">
        <v>5032</v>
      </c>
      <c r="E219" s="173">
        <v>6171032000001</v>
      </c>
      <c r="F219" s="172" t="s">
        <v>477</v>
      </c>
      <c r="G219" s="65">
        <v>18.899999999999999</v>
      </c>
    </row>
    <row r="220" spans="1:7" x14ac:dyDescent="0.25">
      <c r="A220" s="171">
        <v>320</v>
      </c>
      <c r="B220" s="172" t="s">
        <v>464</v>
      </c>
      <c r="C220" s="171">
        <v>6171</v>
      </c>
      <c r="D220" s="171">
        <v>5139</v>
      </c>
      <c r="E220" s="173">
        <v>6171032000001</v>
      </c>
      <c r="F220" s="172" t="s">
        <v>131</v>
      </c>
      <c r="G220" s="65">
        <v>15</v>
      </c>
    </row>
    <row r="221" spans="1:7" x14ac:dyDescent="0.25">
      <c r="A221" s="171">
        <v>320</v>
      </c>
      <c r="B221" s="172" t="s">
        <v>464</v>
      </c>
      <c r="C221" s="171">
        <v>6171</v>
      </c>
      <c r="D221" s="171">
        <v>5163</v>
      </c>
      <c r="E221" s="173">
        <v>6171032000001</v>
      </c>
      <c r="F221" s="172" t="s">
        <v>472</v>
      </c>
      <c r="G221" s="65">
        <v>0</v>
      </c>
    </row>
    <row r="222" spans="1:7" x14ac:dyDescent="0.25">
      <c r="A222" s="171">
        <v>320</v>
      </c>
      <c r="B222" s="172" t="s">
        <v>464</v>
      </c>
      <c r="C222" s="171">
        <v>6171</v>
      </c>
      <c r="D222" s="171">
        <v>5166</v>
      </c>
      <c r="E222" s="173">
        <v>6171032000001</v>
      </c>
      <c r="F222" s="172" t="s">
        <v>470</v>
      </c>
      <c r="G222" s="65">
        <v>36</v>
      </c>
    </row>
    <row r="223" spans="1:7" x14ac:dyDescent="0.25">
      <c r="A223" s="171">
        <v>320</v>
      </c>
      <c r="B223" s="172" t="s">
        <v>464</v>
      </c>
      <c r="C223" s="171">
        <v>6171</v>
      </c>
      <c r="D223" s="171">
        <v>5167</v>
      </c>
      <c r="E223" s="173">
        <v>6171032000001</v>
      </c>
      <c r="F223" s="172" t="s">
        <v>469</v>
      </c>
      <c r="G223" s="65">
        <v>60</v>
      </c>
    </row>
    <row r="224" spans="1:7" x14ac:dyDescent="0.25">
      <c r="A224" s="171">
        <v>320</v>
      </c>
      <c r="B224" s="172" t="s">
        <v>464</v>
      </c>
      <c r="C224" s="171">
        <v>6171</v>
      </c>
      <c r="D224" s="171">
        <v>5169</v>
      </c>
      <c r="E224" s="173">
        <v>6171032000001</v>
      </c>
      <c r="F224" s="172" t="s">
        <v>467</v>
      </c>
      <c r="G224" s="65">
        <v>395</v>
      </c>
    </row>
    <row r="225" spans="1:7" x14ac:dyDescent="0.25">
      <c r="A225" s="171">
        <v>320</v>
      </c>
      <c r="B225" s="172" t="s">
        <v>464</v>
      </c>
      <c r="C225" s="171">
        <v>6171</v>
      </c>
      <c r="D225" s="171">
        <v>5171</v>
      </c>
      <c r="E225" s="173">
        <v>6171032000001</v>
      </c>
      <c r="F225" s="172" t="s">
        <v>466</v>
      </c>
      <c r="G225" s="65">
        <v>90</v>
      </c>
    </row>
    <row r="226" spans="1:7" x14ac:dyDescent="0.25">
      <c r="A226" s="171">
        <v>320</v>
      </c>
      <c r="B226" s="172" t="s">
        <v>464</v>
      </c>
      <c r="C226" s="171">
        <v>6171</v>
      </c>
      <c r="D226" s="171">
        <v>5175</v>
      </c>
      <c r="E226" s="173">
        <v>6171032000001</v>
      </c>
      <c r="F226" s="172" t="s">
        <v>465</v>
      </c>
      <c r="G226" s="65">
        <v>20</v>
      </c>
    </row>
    <row r="227" spans="1:7" x14ac:dyDescent="0.25">
      <c r="A227" s="171">
        <v>320</v>
      </c>
      <c r="B227" s="172" t="s">
        <v>464</v>
      </c>
      <c r="C227" s="171">
        <v>6171</v>
      </c>
      <c r="D227" s="171">
        <v>5194</v>
      </c>
      <c r="E227" s="173">
        <v>6171032000001</v>
      </c>
      <c r="F227" s="172" t="s">
        <v>463</v>
      </c>
      <c r="G227" s="65">
        <v>16</v>
      </c>
    </row>
    <row r="228" spans="1:7" ht="15.75" thickBot="1" x14ac:dyDescent="0.3">
      <c r="A228" s="171"/>
      <c r="B228" s="172"/>
      <c r="C228" s="171"/>
      <c r="D228" s="171"/>
      <c r="E228" s="173"/>
      <c r="F228" s="189" t="s">
        <v>642</v>
      </c>
      <c r="G228" s="65"/>
    </row>
    <row r="229" spans="1:7" x14ac:dyDescent="0.25">
      <c r="A229" s="174"/>
      <c r="B229" s="175" t="s">
        <v>6</v>
      </c>
      <c r="C229" s="176">
        <v>6171</v>
      </c>
      <c r="D229" s="174"/>
      <c r="E229" s="177"/>
      <c r="F229" s="178"/>
      <c r="G229" s="67">
        <f>SUM(G216:G228)</f>
        <v>932.9</v>
      </c>
    </row>
    <row r="230" spans="1:7" x14ac:dyDescent="0.25">
      <c r="A230" s="172"/>
    </row>
    <row r="231" spans="1:7" x14ac:dyDescent="0.25">
      <c r="B231" s="179" t="s">
        <v>22</v>
      </c>
      <c r="G231" s="66">
        <f>SUM(G229,G214,G190)</f>
        <v>37380.380000000005</v>
      </c>
    </row>
    <row r="234" spans="1:7" x14ac:dyDescent="0.25">
      <c r="A234" s="171">
        <v>400</v>
      </c>
      <c r="B234" s="172" t="s">
        <v>456</v>
      </c>
      <c r="C234" s="171">
        <v>3635</v>
      </c>
      <c r="D234" s="171">
        <v>5169</v>
      </c>
      <c r="E234" s="173">
        <v>3635000000001</v>
      </c>
      <c r="F234" s="172" t="s">
        <v>460</v>
      </c>
      <c r="G234" s="65">
        <v>233.77</v>
      </c>
    </row>
    <row r="235" spans="1:7" x14ac:dyDescent="0.25">
      <c r="A235" s="171">
        <v>400</v>
      </c>
      <c r="B235" s="172" t="s">
        <v>456</v>
      </c>
      <c r="C235" s="171">
        <v>3635</v>
      </c>
      <c r="D235" s="171">
        <v>5169</v>
      </c>
      <c r="E235" s="173">
        <v>3635000000001</v>
      </c>
      <c r="F235" s="172" t="s">
        <v>459</v>
      </c>
      <c r="G235" s="65">
        <v>180</v>
      </c>
    </row>
    <row r="236" spans="1:7" x14ac:dyDescent="0.25">
      <c r="A236" s="171">
        <v>400</v>
      </c>
      <c r="B236" s="172" t="s">
        <v>456</v>
      </c>
      <c r="C236" s="171">
        <v>3635</v>
      </c>
      <c r="D236" s="171">
        <v>5169</v>
      </c>
      <c r="E236" s="173">
        <v>3635000000001</v>
      </c>
      <c r="F236" s="172" t="s">
        <v>458</v>
      </c>
      <c r="G236" s="65">
        <v>80</v>
      </c>
    </row>
    <row r="237" spans="1:7" x14ac:dyDescent="0.25">
      <c r="A237" s="171">
        <v>400</v>
      </c>
      <c r="B237" s="172" t="s">
        <v>456</v>
      </c>
      <c r="C237" s="171">
        <v>3635</v>
      </c>
      <c r="D237" s="171">
        <v>5169</v>
      </c>
      <c r="E237" s="173">
        <v>3635000000001</v>
      </c>
      <c r="F237" s="172" t="s">
        <v>457</v>
      </c>
      <c r="G237" s="65">
        <v>300</v>
      </c>
    </row>
    <row r="238" spans="1:7" x14ac:dyDescent="0.25">
      <c r="A238" s="171">
        <v>400</v>
      </c>
      <c r="B238" s="172" t="s">
        <v>456</v>
      </c>
      <c r="C238" s="171">
        <v>3635</v>
      </c>
      <c r="D238" s="171">
        <v>5169</v>
      </c>
      <c r="E238" s="173">
        <v>3635000000001</v>
      </c>
      <c r="F238" s="172" t="s">
        <v>455</v>
      </c>
      <c r="G238" s="65">
        <v>0</v>
      </c>
    </row>
    <row r="239" spans="1:7" ht="15.75" thickBot="1" x14ac:dyDescent="0.3">
      <c r="A239" s="171"/>
      <c r="B239" s="172"/>
      <c r="C239" s="171"/>
      <c r="D239" s="171"/>
      <c r="E239" s="173"/>
      <c r="F239" s="189" t="s">
        <v>642</v>
      </c>
      <c r="G239" s="65"/>
    </row>
    <row r="240" spans="1:7" x14ac:dyDescent="0.25">
      <c r="A240" s="174"/>
      <c r="B240" s="175" t="s">
        <v>6</v>
      </c>
      <c r="C240" s="176">
        <v>3635</v>
      </c>
      <c r="D240" s="174"/>
      <c r="E240" s="177"/>
      <c r="F240" s="178"/>
      <c r="G240" s="67">
        <f>SUM(G234:G239)</f>
        <v>793.77</v>
      </c>
    </row>
    <row r="241" spans="1:7" x14ac:dyDescent="0.25">
      <c r="A241" s="180"/>
      <c r="B241" s="181"/>
      <c r="C241" s="182"/>
      <c r="D241" s="180"/>
      <c r="E241" s="183"/>
      <c r="F241" s="184"/>
      <c r="G241" s="68"/>
    </row>
    <row r="242" spans="1:7" x14ac:dyDescent="0.25">
      <c r="A242" s="171">
        <v>400</v>
      </c>
      <c r="B242" s="172" t="s">
        <v>451</v>
      </c>
      <c r="C242" s="171">
        <v>6171</v>
      </c>
      <c r="D242" s="171">
        <v>5011</v>
      </c>
      <c r="E242" s="173">
        <v>6171040000001</v>
      </c>
      <c r="F242" s="172" t="s">
        <v>454</v>
      </c>
      <c r="G242" s="65">
        <v>4312.08</v>
      </c>
    </row>
    <row r="243" spans="1:7" x14ac:dyDescent="0.25">
      <c r="A243" s="171">
        <v>400</v>
      </c>
      <c r="B243" s="172" t="s">
        <v>451</v>
      </c>
      <c r="C243" s="171">
        <v>6171</v>
      </c>
      <c r="D243" s="171">
        <v>5021</v>
      </c>
      <c r="E243" s="173">
        <v>6171040000001</v>
      </c>
      <c r="F243" s="172" t="s">
        <v>453</v>
      </c>
      <c r="G243" s="65">
        <v>100</v>
      </c>
    </row>
    <row r="244" spans="1:7" x14ac:dyDescent="0.25">
      <c r="A244" s="171">
        <v>400</v>
      </c>
      <c r="B244" s="172" t="s">
        <v>451</v>
      </c>
      <c r="C244" s="171">
        <v>6171</v>
      </c>
      <c r="D244" s="171">
        <v>5031</v>
      </c>
      <c r="E244" s="173">
        <v>6171040000001</v>
      </c>
      <c r="F244" s="172" t="s">
        <v>138</v>
      </c>
      <c r="G244" s="65">
        <v>1069.4000000000001</v>
      </c>
    </row>
    <row r="245" spans="1:7" x14ac:dyDescent="0.25">
      <c r="A245" s="171">
        <v>400</v>
      </c>
      <c r="B245" s="172" t="s">
        <v>451</v>
      </c>
      <c r="C245" s="171">
        <v>6171</v>
      </c>
      <c r="D245" s="171">
        <v>5032</v>
      </c>
      <c r="E245" s="173">
        <v>6171040000001</v>
      </c>
      <c r="F245" s="172" t="s">
        <v>137</v>
      </c>
      <c r="G245" s="65">
        <v>388.09</v>
      </c>
    </row>
    <row r="246" spans="1:7" x14ac:dyDescent="0.25">
      <c r="A246" s="171">
        <v>400</v>
      </c>
      <c r="B246" s="172" t="s">
        <v>451</v>
      </c>
      <c r="C246" s="171">
        <v>6171</v>
      </c>
      <c r="D246" s="171">
        <v>5136</v>
      </c>
      <c r="E246" s="173">
        <v>6171040000001</v>
      </c>
      <c r="F246" s="172" t="s">
        <v>133</v>
      </c>
      <c r="G246" s="65">
        <v>2</v>
      </c>
    </row>
    <row r="247" spans="1:7" x14ac:dyDescent="0.25">
      <c r="A247" s="171">
        <v>400</v>
      </c>
      <c r="B247" s="172" t="s">
        <v>451</v>
      </c>
      <c r="C247" s="171">
        <v>6171</v>
      </c>
      <c r="D247" s="171">
        <v>5139</v>
      </c>
      <c r="E247" s="173">
        <v>6171040000001</v>
      </c>
      <c r="F247" s="172" t="s">
        <v>452</v>
      </c>
      <c r="G247" s="65">
        <v>0</v>
      </c>
    </row>
    <row r="248" spans="1:7" x14ac:dyDescent="0.25">
      <c r="A248" s="171">
        <v>400</v>
      </c>
      <c r="B248" s="172" t="s">
        <v>451</v>
      </c>
      <c r="C248" s="171">
        <v>6171</v>
      </c>
      <c r="D248" s="171">
        <v>5166</v>
      </c>
      <c r="E248" s="173">
        <v>6171040000001</v>
      </c>
      <c r="F248" s="172" t="s">
        <v>145</v>
      </c>
      <c r="G248" s="65">
        <v>0</v>
      </c>
    </row>
    <row r="249" spans="1:7" x14ac:dyDescent="0.25">
      <c r="A249" s="171">
        <v>400</v>
      </c>
      <c r="B249" s="172" t="s">
        <v>451</v>
      </c>
      <c r="C249" s="171">
        <v>6171</v>
      </c>
      <c r="D249" s="171">
        <v>5167</v>
      </c>
      <c r="E249" s="173">
        <v>6171040000001</v>
      </c>
      <c r="F249" s="172" t="s">
        <v>144</v>
      </c>
      <c r="G249" s="65">
        <v>65</v>
      </c>
    </row>
    <row r="250" spans="1:7" x14ac:dyDescent="0.25">
      <c r="A250" s="171">
        <v>400</v>
      </c>
      <c r="B250" s="172" t="s">
        <v>451</v>
      </c>
      <c r="C250" s="171">
        <v>6171</v>
      </c>
      <c r="D250" s="171">
        <v>5169</v>
      </c>
      <c r="E250" s="173">
        <v>6171040000001</v>
      </c>
      <c r="F250" s="172" t="s">
        <v>180</v>
      </c>
      <c r="G250" s="65">
        <v>0</v>
      </c>
    </row>
    <row r="251" spans="1:7" x14ac:dyDescent="0.25">
      <c r="A251" s="171">
        <v>400</v>
      </c>
      <c r="B251" s="172" t="s">
        <v>451</v>
      </c>
      <c r="C251" s="171">
        <v>6171</v>
      </c>
      <c r="D251" s="171">
        <v>5173</v>
      </c>
      <c r="E251" s="173">
        <v>6171040000001</v>
      </c>
      <c r="F251" s="172" t="s">
        <v>121</v>
      </c>
      <c r="G251" s="65">
        <v>10</v>
      </c>
    </row>
    <row r="252" spans="1:7" x14ac:dyDescent="0.25">
      <c r="A252" s="171">
        <v>400</v>
      </c>
      <c r="B252" s="172" t="s">
        <v>451</v>
      </c>
      <c r="C252" s="171">
        <v>6171</v>
      </c>
      <c r="D252" s="171">
        <v>5175</v>
      </c>
      <c r="E252" s="173">
        <v>6171040000001</v>
      </c>
      <c r="F252" s="172" t="s">
        <v>120</v>
      </c>
      <c r="G252" s="65">
        <v>4</v>
      </c>
    </row>
    <row r="253" spans="1:7" ht="15.75" thickBot="1" x14ac:dyDescent="0.3">
      <c r="A253" s="171"/>
      <c r="B253" s="172"/>
      <c r="C253" s="171"/>
      <c r="D253" s="171"/>
      <c r="E253" s="173"/>
      <c r="F253" s="189" t="s">
        <v>642</v>
      </c>
      <c r="G253" s="65"/>
    </row>
    <row r="254" spans="1:7" x14ac:dyDescent="0.25">
      <c r="A254" s="174"/>
      <c r="B254" s="175" t="s">
        <v>6</v>
      </c>
      <c r="C254" s="176">
        <v>6171</v>
      </c>
      <c r="D254" s="174"/>
      <c r="E254" s="177"/>
      <c r="F254" s="178"/>
      <c r="G254" s="67">
        <f>SUM(G242:G253)</f>
        <v>5950.57</v>
      </c>
    </row>
    <row r="255" spans="1:7" x14ac:dyDescent="0.25">
      <c r="A255" s="172"/>
    </row>
    <row r="256" spans="1:7" x14ac:dyDescent="0.25">
      <c r="B256" s="179" t="s">
        <v>450</v>
      </c>
      <c r="G256" s="66">
        <f>SUM(G254,G240)</f>
        <v>6744.34</v>
      </c>
    </row>
    <row r="259" spans="1:7" x14ac:dyDescent="0.25">
      <c r="A259" s="171">
        <v>600</v>
      </c>
      <c r="B259" s="172" t="s">
        <v>445</v>
      </c>
      <c r="C259" s="171">
        <v>6171</v>
      </c>
      <c r="D259" s="171">
        <v>5011</v>
      </c>
      <c r="E259" s="173">
        <v>6171060000001</v>
      </c>
      <c r="F259" s="172" t="s">
        <v>449</v>
      </c>
      <c r="G259" s="65">
        <v>7983</v>
      </c>
    </row>
    <row r="260" spans="1:7" x14ac:dyDescent="0.25">
      <c r="A260" s="171">
        <v>600</v>
      </c>
      <c r="B260" s="172" t="s">
        <v>445</v>
      </c>
      <c r="C260" s="171">
        <v>6171</v>
      </c>
      <c r="D260" s="171">
        <v>5021</v>
      </c>
      <c r="E260" s="173">
        <v>6171060000001</v>
      </c>
      <c r="F260" s="172" t="s">
        <v>150</v>
      </c>
      <c r="G260" s="65">
        <v>100</v>
      </c>
    </row>
    <row r="261" spans="1:7" x14ac:dyDescent="0.25">
      <c r="A261" s="171">
        <v>600</v>
      </c>
      <c r="B261" s="172" t="s">
        <v>445</v>
      </c>
      <c r="C261" s="171">
        <v>6171</v>
      </c>
      <c r="D261" s="171">
        <v>5031</v>
      </c>
      <c r="E261" s="173">
        <v>6171060000001</v>
      </c>
      <c r="F261" s="172" t="s">
        <v>138</v>
      </c>
      <c r="G261" s="65">
        <v>2058.2600000000002</v>
      </c>
    </row>
    <row r="262" spans="1:7" x14ac:dyDescent="0.25">
      <c r="A262" s="171">
        <v>600</v>
      </c>
      <c r="B262" s="172" t="s">
        <v>445</v>
      </c>
      <c r="C262" s="171">
        <v>6171</v>
      </c>
      <c r="D262" s="171">
        <v>5032</v>
      </c>
      <c r="E262" s="173">
        <v>6171060000001</v>
      </c>
      <c r="F262" s="172" t="s">
        <v>137</v>
      </c>
      <c r="G262" s="65">
        <v>746.95</v>
      </c>
    </row>
    <row r="263" spans="1:7" x14ac:dyDescent="0.25">
      <c r="A263" s="171">
        <v>600</v>
      </c>
      <c r="B263" s="172" t="s">
        <v>445</v>
      </c>
      <c r="C263" s="171">
        <v>6171</v>
      </c>
      <c r="D263" s="171">
        <v>5134</v>
      </c>
      <c r="E263" s="173">
        <v>6171060000001</v>
      </c>
      <c r="F263" s="172" t="s">
        <v>448</v>
      </c>
      <c r="G263" s="65">
        <v>20</v>
      </c>
    </row>
    <row r="264" spans="1:7" x14ac:dyDescent="0.25">
      <c r="A264" s="171">
        <v>600</v>
      </c>
      <c r="B264" s="172" t="s">
        <v>445</v>
      </c>
      <c r="C264" s="171">
        <v>6171</v>
      </c>
      <c r="D264" s="171">
        <v>5136</v>
      </c>
      <c r="E264" s="173">
        <v>6171060000001</v>
      </c>
      <c r="F264" s="172" t="s">
        <v>133</v>
      </c>
      <c r="G264" s="65">
        <v>5</v>
      </c>
    </row>
    <row r="265" spans="1:7" x14ac:dyDescent="0.25">
      <c r="A265" s="171">
        <v>600</v>
      </c>
      <c r="B265" s="172" t="s">
        <v>445</v>
      </c>
      <c r="C265" s="171">
        <v>6171</v>
      </c>
      <c r="D265" s="171">
        <v>5139</v>
      </c>
      <c r="E265" s="173">
        <v>6171060000001</v>
      </c>
      <c r="F265" s="172" t="s">
        <v>447</v>
      </c>
      <c r="G265" s="65">
        <v>50</v>
      </c>
    </row>
    <row r="266" spans="1:7" x14ac:dyDescent="0.25">
      <c r="A266" s="171">
        <v>600</v>
      </c>
      <c r="B266" s="172" t="s">
        <v>445</v>
      </c>
      <c r="C266" s="171">
        <v>6171</v>
      </c>
      <c r="D266" s="171">
        <v>5166</v>
      </c>
      <c r="E266" s="173">
        <v>6171060000001</v>
      </c>
      <c r="F266" s="172" t="s">
        <v>446</v>
      </c>
      <c r="G266" s="65">
        <v>50</v>
      </c>
    </row>
    <row r="267" spans="1:7" x14ac:dyDescent="0.25">
      <c r="A267" s="171">
        <v>600</v>
      </c>
      <c r="B267" s="172" t="s">
        <v>445</v>
      </c>
      <c r="C267" s="171">
        <v>6171</v>
      </c>
      <c r="D267" s="171">
        <v>5167</v>
      </c>
      <c r="E267" s="173">
        <v>6171060000001</v>
      </c>
      <c r="F267" s="172" t="s">
        <v>144</v>
      </c>
      <c r="G267" s="65">
        <v>150</v>
      </c>
    </row>
    <row r="268" spans="1:7" x14ac:dyDescent="0.25">
      <c r="A268" s="171">
        <v>600</v>
      </c>
      <c r="B268" s="172" t="s">
        <v>445</v>
      </c>
      <c r="C268" s="171">
        <v>6171</v>
      </c>
      <c r="D268" s="171">
        <v>5173</v>
      </c>
      <c r="E268" s="173">
        <v>6171060000001</v>
      </c>
      <c r="F268" s="172" t="s">
        <v>121</v>
      </c>
      <c r="G268" s="65">
        <v>45</v>
      </c>
    </row>
    <row r="269" spans="1:7" x14ac:dyDescent="0.25">
      <c r="A269" s="171">
        <v>600</v>
      </c>
      <c r="B269" s="172" t="s">
        <v>445</v>
      </c>
      <c r="C269" s="171">
        <v>6171</v>
      </c>
      <c r="D269" s="171">
        <v>5901</v>
      </c>
      <c r="E269" s="173">
        <v>6171060000001</v>
      </c>
      <c r="F269" s="172" t="s">
        <v>154</v>
      </c>
      <c r="G269" s="65">
        <v>0</v>
      </c>
    </row>
    <row r="270" spans="1:7" ht="15.75" thickBot="1" x14ac:dyDescent="0.3">
      <c r="A270" s="171"/>
      <c r="B270" s="172"/>
      <c r="C270" s="171"/>
      <c r="D270" s="171"/>
      <c r="E270" s="173"/>
      <c r="F270" s="189" t="s">
        <v>642</v>
      </c>
      <c r="G270" s="65"/>
    </row>
    <row r="271" spans="1:7" x14ac:dyDescent="0.25">
      <c r="A271" s="174"/>
      <c r="B271" s="175" t="s">
        <v>6</v>
      </c>
      <c r="C271" s="176">
        <v>6171</v>
      </c>
      <c r="D271" s="174"/>
      <c r="E271" s="177"/>
      <c r="F271" s="178"/>
      <c r="G271" s="67">
        <f>SUM(G259:G270)</f>
        <v>11208.210000000001</v>
      </c>
    </row>
    <row r="272" spans="1:7" x14ac:dyDescent="0.25">
      <c r="A272" s="172"/>
    </row>
    <row r="273" spans="1:7" x14ac:dyDescent="0.25">
      <c r="B273" s="179" t="s">
        <v>29</v>
      </c>
      <c r="G273" s="66">
        <f>SUM(G271)</f>
        <v>11208.210000000001</v>
      </c>
    </row>
    <row r="276" spans="1:7" x14ac:dyDescent="0.25">
      <c r="A276" s="171">
        <v>700</v>
      </c>
      <c r="B276" s="172" t="s">
        <v>438</v>
      </c>
      <c r="C276" s="171">
        <v>6171</v>
      </c>
      <c r="D276" s="171">
        <v>5011</v>
      </c>
      <c r="E276" s="173">
        <v>6171070000001</v>
      </c>
      <c r="F276" s="172" t="s">
        <v>442</v>
      </c>
      <c r="G276" s="65">
        <f>32436.64+520</f>
        <v>32956.639999999999</v>
      </c>
    </row>
    <row r="277" spans="1:7" x14ac:dyDescent="0.25">
      <c r="A277" s="171">
        <v>700</v>
      </c>
      <c r="B277" s="172" t="s">
        <v>438</v>
      </c>
      <c r="C277" s="171">
        <v>6171</v>
      </c>
      <c r="D277" s="171">
        <v>5021</v>
      </c>
      <c r="E277" s="173">
        <v>6171070000001</v>
      </c>
      <c r="F277" s="172" t="s">
        <v>150</v>
      </c>
      <c r="G277" s="65">
        <v>300</v>
      </c>
    </row>
    <row r="278" spans="1:7" x14ac:dyDescent="0.25">
      <c r="A278" s="171">
        <v>700</v>
      </c>
      <c r="B278" s="172" t="s">
        <v>438</v>
      </c>
      <c r="C278" s="171">
        <v>6171</v>
      </c>
      <c r="D278" s="171">
        <v>5031</v>
      </c>
      <c r="E278" s="173">
        <v>6171070000001</v>
      </c>
      <c r="F278" s="172" t="s">
        <v>138</v>
      </c>
      <c r="G278" s="65">
        <f>8044.29+129</f>
        <v>8173.29</v>
      </c>
    </row>
    <row r="279" spans="1:7" x14ac:dyDescent="0.25">
      <c r="A279" s="171">
        <v>700</v>
      </c>
      <c r="B279" s="172" t="s">
        <v>438</v>
      </c>
      <c r="C279" s="171">
        <v>6171</v>
      </c>
      <c r="D279" s="171">
        <v>5032</v>
      </c>
      <c r="E279" s="173">
        <v>6171070000001</v>
      </c>
      <c r="F279" s="172" t="s">
        <v>137</v>
      </c>
      <c r="G279" s="65">
        <f>2919.3+47</f>
        <v>2966.3</v>
      </c>
    </row>
    <row r="280" spans="1:7" x14ac:dyDescent="0.25">
      <c r="A280" s="171">
        <v>700</v>
      </c>
      <c r="B280" s="172" t="s">
        <v>438</v>
      </c>
      <c r="C280" s="171">
        <v>6171</v>
      </c>
      <c r="D280" s="171">
        <v>5136</v>
      </c>
      <c r="E280" s="173">
        <v>6171070000001</v>
      </c>
      <c r="F280" s="172" t="s">
        <v>133</v>
      </c>
      <c r="G280" s="65">
        <v>10</v>
      </c>
    </row>
    <row r="281" spans="1:7" x14ac:dyDescent="0.25">
      <c r="A281" s="171">
        <v>700</v>
      </c>
      <c r="B281" s="172" t="s">
        <v>438</v>
      </c>
      <c r="C281" s="171">
        <v>6171</v>
      </c>
      <c r="D281" s="171">
        <v>5139</v>
      </c>
      <c r="E281" s="173">
        <v>6171070000001</v>
      </c>
      <c r="F281" s="172" t="s">
        <v>131</v>
      </c>
      <c r="G281" s="65">
        <v>30</v>
      </c>
    </row>
    <row r="282" spans="1:7" x14ac:dyDescent="0.25">
      <c r="A282" s="171">
        <v>700</v>
      </c>
      <c r="B282" s="172" t="s">
        <v>438</v>
      </c>
      <c r="C282" s="171">
        <v>6171</v>
      </c>
      <c r="D282" s="171">
        <v>5164</v>
      </c>
      <c r="E282" s="173">
        <v>6171070000001</v>
      </c>
      <c r="F282" s="172" t="s">
        <v>441</v>
      </c>
      <c r="G282" s="65">
        <v>104.4</v>
      </c>
    </row>
    <row r="283" spans="1:7" x14ac:dyDescent="0.25">
      <c r="A283" s="171">
        <v>700</v>
      </c>
      <c r="B283" s="172" t="s">
        <v>438</v>
      </c>
      <c r="C283" s="171">
        <v>6171</v>
      </c>
      <c r="D283" s="171">
        <v>5167</v>
      </c>
      <c r="E283" s="173">
        <v>6171070000001</v>
      </c>
      <c r="F283" s="172" t="s">
        <v>144</v>
      </c>
      <c r="G283" s="65">
        <f>550+50</f>
        <v>600</v>
      </c>
    </row>
    <row r="284" spans="1:7" x14ac:dyDescent="0.25">
      <c r="A284" s="171">
        <v>700</v>
      </c>
      <c r="B284" s="172" t="s">
        <v>438</v>
      </c>
      <c r="C284" s="171">
        <v>6171</v>
      </c>
      <c r="D284" s="171">
        <v>5169</v>
      </c>
      <c r="E284" s="173">
        <v>6171070000001</v>
      </c>
      <c r="F284" s="172" t="s">
        <v>440</v>
      </c>
      <c r="G284" s="65">
        <v>40</v>
      </c>
    </row>
    <row r="285" spans="1:7" x14ac:dyDescent="0.25">
      <c r="A285" s="171">
        <v>700</v>
      </c>
      <c r="B285" s="172" t="s">
        <v>438</v>
      </c>
      <c r="C285" s="171">
        <v>6171</v>
      </c>
      <c r="D285" s="171">
        <v>5173</v>
      </c>
      <c r="E285" s="173">
        <v>6171070000001</v>
      </c>
      <c r="F285" s="172" t="s">
        <v>121</v>
      </c>
      <c r="G285" s="65">
        <v>681</v>
      </c>
    </row>
    <row r="286" spans="1:7" x14ac:dyDescent="0.25">
      <c r="A286" s="171">
        <v>700</v>
      </c>
      <c r="B286" s="172" t="s">
        <v>438</v>
      </c>
      <c r="C286" s="171">
        <v>6171</v>
      </c>
      <c r="D286" s="171">
        <v>5175</v>
      </c>
      <c r="E286" s="173">
        <v>6171070000001</v>
      </c>
      <c r="F286" s="172" t="s">
        <v>120</v>
      </c>
      <c r="G286" s="65">
        <v>17</v>
      </c>
    </row>
    <row r="287" spans="1:7" x14ac:dyDescent="0.25">
      <c r="A287" s="171">
        <v>700</v>
      </c>
      <c r="B287" s="172" t="s">
        <v>438</v>
      </c>
      <c r="C287" s="171">
        <v>6171</v>
      </c>
      <c r="D287" s="171">
        <v>5199</v>
      </c>
      <c r="E287" s="173">
        <v>6171070000001</v>
      </c>
      <c r="F287" s="172" t="s">
        <v>439</v>
      </c>
      <c r="G287" s="65">
        <v>3</v>
      </c>
    </row>
    <row r="288" spans="1:7" x14ac:dyDescent="0.25">
      <c r="A288" s="171">
        <v>700</v>
      </c>
      <c r="B288" s="172" t="s">
        <v>438</v>
      </c>
      <c r="C288" s="171">
        <v>6171</v>
      </c>
      <c r="D288" s="171">
        <v>5901</v>
      </c>
      <c r="E288" s="173">
        <v>6171070000001</v>
      </c>
      <c r="F288" s="172" t="s">
        <v>680</v>
      </c>
      <c r="G288" s="65">
        <v>500</v>
      </c>
    </row>
    <row r="289" spans="1:7" ht="15.75" thickBot="1" x14ac:dyDescent="0.3">
      <c r="A289" s="171"/>
      <c r="B289" s="172"/>
      <c r="C289" s="171"/>
      <c r="D289" s="171"/>
      <c r="E289" s="173"/>
      <c r="F289" s="189" t="s">
        <v>642</v>
      </c>
      <c r="G289" s="65"/>
    </row>
    <row r="290" spans="1:7" x14ac:dyDescent="0.25">
      <c r="A290" s="174"/>
      <c r="B290" s="175" t="s">
        <v>6</v>
      </c>
      <c r="C290" s="176">
        <v>6171</v>
      </c>
      <c r="D290" s="174"/>
      <c r="E290" s="177"/>
      <c r="F290" s="178"/>
      <c r="G290" s="67">
        <f>SUM(G276:G289)</f>
        <v>46381.630000000005</v>
      </c>
    </row>
    <row r="291" spans="1:7" x14ac:dyDescent="0.25">
      <c r="A291" s="172"/>
    </row>
    <row r="292" spans="1:7" x14ac:dyDescent="0.25">
      <c r="B292" s="179" t="s">
        <v>32</v>
      </c>
      <c r="G292" s="66">
        <f>SUM(G290)</f>
        <v>46381.630000000005</v>
      </c>
    </row>
    <row r="295" spans="1:7" x14ac:dyDescent="0.25">
      <c r="A295" s="171">
        <v>900</v>
      </c>
      <c r="B295" s="172" t="s">
        <v>437</v>
      </c>
      <c r="C295" s="171">
        <v>3111</v>
      </c>
      <c r="D295" s="171">
        <v>5331</v>
      </c>
      <c r="E295" s="173">
        <v>3111300000001</v>
      </c>
      <c r="F295" s="172" t="s">
        <v>437</v>
      </c>
      <c r="G295" s="65">
        <v>1782.5029999999999</v>
      </c>
    </row>
    <row r="296" spans="1:7" x14ac:dyDescent="0.25">
      <c r="A296" s="171">
        <v>900</v>
      </c>
      <c r="B296" s="172" t="s">
        <v>437</v>
      </c>
      <c r="C296" s="171">
        <v>3111</v>
      </c>
      <c r="D296" s="171">
        <v>5331</v>
      </c>
      <c r="E296" s="173">
        <v>3111300000001</v>
      </c>
      <c r="F296" s="172" t="s">
        <v>648</v>
      </c>
      <c r="G296" s="65">
        <v>2173.0741119999998</v>
      </c>
    </row>
    <row r="297" spans="1:7" x14ac:dyDescent="0.25">
      <c r="A297" s="171">
        <v>900</v>
      </c>
      <c r="B297" s="172" t="s">
        <v>437</v>
      </c>
      <c r="C297" s="171">
        <v>3111</v>
      </c>
      <c r="D297" s="171">
        <v>5331</v>
      </c>
      <c r="E297" s="173">
        <v>3111300000001</v>
      </c>
      <c r="F297" s="172" t="s">
        <v>719</v>
      </c>
      <c r="G297" s="65">
        <v>658.08</v>
      </c>
    </row>
    <row r="298" spans="1:7" x14ac:dyDescent="0.25">
      <c r="A298" s="171">
        <v>900</v>
      </c>
      <c r="B298" s="172" t="s">
        <v>436</v>
      </c>
      <c r="C298" s="171">
        <v>3111</v>
      </c>
      <c r="D298" s="171">
        <v>5331</v>
      </c>
      <c r="E298" s="173">
        <v>3111300000003</v>
      </c>
      <c r="F298" s="172" t="s">
        <v>436</v>
      </c>
      <c r="G298" s="65">
        <v>654.00900000000001</v>
      </c>
    </row>
    <row r="299" spans="1:7" x14ac:dyDescent="0.25">
      <c r="A299" s="171">
        <v>900</v>
      </c>
      <c r="B299" s="172" t="s">
        <v>435</v>
      </c>
      <c r="C299" s="171">
        <v>3111</v>
      </c>
      <c r="D299" s="171">
        <v>5331</v>
      </c>
      <c r="E299" s="173">
        <v>3111301000001</v>
      </c>
      <c r="F299" s="172" t="s">
        <v>435</v>
      </c>
      <c r="G299" s="65">
        <v>1612.943</v>
      </c>
    </row>
    <row r="300" spans="1:7" x14ac:dyDescent="0.25">
      <c r="A300" s="171">
        <v>900</v>
      </c>
      <c r="B300" s="172" t="s">
        <v>435</v>
      </c>
      <c r="C300" s="171">
        <v>3111</v>
      </c>
      <c r="D300" s="171">
        <v>5331</v>
      </c>
      <c r="E300" s="173">
        <v>3111301000001</v>
      </c>
      <c r="F300" s="172" t="s">
        <v>649</v>
      </c>
      <c r="G300" s="65">
        <v>2500.3232320000002</v>
      </c>
    </row>
    <row r="301" spans="1:7" x14ac:dyDescent="0.25">
      <c r="A301" s="171">
        <v>900</v>
      </c>
      <c r="B301" s="172" t="s">
        <v>434</v>
      </c>
      <c r="C301" s="171">
        <v>3111</v>
      </c>
      <c r="D301" s="171">
        <v>5331</v>
      </c>
      <c r="E301" s="173">
        <v>3111301000003</v>
      </c>
      <c r="F301" s="172" t="s">
        <v>434</v>
      </c>
      <c r="G301" s="65">
        <v>795.03599999999994</v>
      </c>
    </row>
    <row r="302" spans="1:7" x14ac:dyDescent="0.25">
      <c r="A302" s="171">
        <v>900</v>
      </c>
      <c r="B302" s="172" t="s">
        <v>433</v>
      </c>
      <c r="C302" s="171">
        <v>3111</v>
      </c>
      <c r="D302" s="171">
        <v>5331</v>
      </c>
      <c r="E302" s="173">
        <v>3111303000001</v>
      </c>
      <c r="F302" s="172" t="s">
        <v>433</v>
      </c>
      <c r="G302" s="65">
        <v>1159</v>
      </c>
    </row>
    <row r="303" spans="1:7" x14ac:dyDescent="0.25">
      <c r="A303" s="171">
        <v>900</v>
      </c>
      <c r="B303" s="172" t="s">
        <v>433</v>
      </c>
      <c r="C303" s="171">
        <v>3111</v>
      </c>
      <c r="D303" s="171">
        <v>5331</v>
      </c>
      <c r="E303" s="173">
        <v>3111303000001</v>
      </c>
      <c r="F303" s="172" t="s">
        <v>650</v>
      </c>
      <c r="G303" s="65">
        <v>2131.6301279999998</v>
      </c>
    </row>
    <row r="304" spans="1:7" x14ac:dyDescent="0.25">
      <c r="A304" s="171">
        <v>900</v>
      </c>
      <c r="B304" s="172" t="s">
        <v>432</v>
      </c>
      <c r="C304" s="171">
        <v>3111</v>
      </c>
      <c r="D304" s="171">
        <v>5331</v>
      </c>
      <c r="E304" s="173">
        <v>3111303000003</v>
      </c>
      <c r="F304" s="172" t="s">
        <v>432</v>
      </c>
      <c r="G304" s="65">
        <v>1350.6949999999999</v>
      </c>
    </row>
    <row r="305" spans="1:7" ht="15.75" thickBot="1" x14ac:dyDescent="0.3">
      <c r="A305" s="171"/>
      <c r="B305" s="172"/>
      <c r="C305" s="171"/>
      <c r="D305" s="171"/>
      <c r="E305" s="173"/>
      <c r="F305" s="189" t="s">
        <v>642</v>
      </c>
      <c r="G305" s="65"/>
    </row>
    <row r="306" spans="1:7" x14ac:dyDescent="0.25">
      <c r="A306" s="174"/>
      <c r="B306" s="175" t="s">
        <v>6</v>
      </c>
      <c r="C306" s="176">
        <v>3111</v>
      </c>
      <c r="D306" s="174"/>
      <c r="E306" s="177"/>
      <c r="F306" s="178"/>
      <c r="G306" s="67">
        <f>SUM(G295:G305)</f>
        <v>14817.293472000001</v>
      </c>
    </row>
    <row r="307" spans="1:7" x14ac:dyDescent="0.25">
      <c r="A307" s="180"/>
      <c r="B307" s="181"/>
      <c r="C307" s="182"/>
      <c r="D307" s="180"/>
      <c r="E307" s="183"/>
      <c r="F307" s="184"/>
      <c r="G307" s="68"/>
    </row>
    <row r="308" spans="1:7" x14ac:dyDescent="0.25">
      <c r="A308" s="171">
        <v>900</v>
      </c>
      <c r="B308" s="172" t="s">
        <v>296</v>
      </c>
      <c r="C308" s="171">
        <v>3113</v>
      </c>
      <c r="D308" s="171">
        <v>5331</v>
      </c>
      <c r="E308" s="173">
        <v>3113000000001</v>
      </c>
      <c r="F308" s="172" t="s">
        <v>296</v>
      </c>
      <c r="G308" s="65">
        <v>7310.7520000000004</v>
      </c>
    </row>
    <row r="309" spans="1:7" x14ac:dyDescent="0.25">
      <c r="A309" s="171">
        <v>900</v>
      </c>
      <c r="B309" s="172" t="s">
        <v>296</v>
      </c>
      <c r="C309" s="171">
        <v>3113</v>
      </c>
      <c r="D309" s="171">
        <v>5331</v>
      </c>
      <c r="E309" s="173">
        <v>3113000000001</v>
      </c>
      <c r="F309" s="172" t="s">
        <v>651</v>
      </c>
      <c r="G309" s="65">
        <v>7051.4419200000002</v>
      </c>
    </row>
    <row r="310" spans="1:7" x14ac:dyDescent="0.25">
      <c r="A310" s="171">
        <v>900</v>
      </c>
      <c r="B310" s="172" t="s">
        <v>296</v>
      </c>
      <c r="C310" s="171">
        <v>3113</v>
      </c>
      <c r="D310" s="171">
        <v>5331</v>
      </c>
      <c r="E310" s="173">
        <v>3113000000001</v>
      </c>
      <c r="F310" s="172" t="s">
        <v>720</v>
      </c>
      <c r="G310" s="65">
        <v>5160.8599999999997</v>
      </c>
    </row>
    <row r="311" spans="1:7" x14ac:dyDescent="0.25">
      <c r="A311" s="171">
        <v>900</v>
      </c>
      <c r="B311" s="172" t="s">
        <v>296</v>
      </c>
      <c r="C311" s="171">
        <v>3113</v>
      </c>
      <c r="D311" s="171">
        <v>5331</v>
      </c>
      <c r="E311" s="173">
        <v>3113000000001</v>
      </c>
      <c r="F311" s="172" t="s">
        <v>721</v>
      </c>
      <c r="G311" s="65">
        <v>50</v>
      </c>
    </row>
    <row r="312" spans="1:7" x14ac:dyDescent="0.25">
      <c r="A312" s="171">
        <v>900</v>
      </c>
      <c r="B312" s="172" t="s">
        <v>431</v>
      </c>
      <c r="C312" s="171">
        <v>3113</v>
      </c>
      <c r="D312" s="171">
        <v>5331</v>
      </c>
      <c r="E312" s="173">
        <v>3113000000003</v>
      </c>
      <c r="F312" s="172" t="s">
        <v>431</v>
      </c>
      <c r="G312" s="65">
        <v>5145.2079000000003</v>
      </c>
    </row>
    <row r="313" spans="1:7" x14ac:dyDescent="0.25">
      <c r="A313" s="171">
        <v>900</v>
      </c>
      <c r="B313" s="172" t="s">
        <v>431</v>
      </c>
      <c r="C313" s="171">
        <v>3113</v>
      </c>
      <c r="D313" s="171">
        <v>5331</v>
      </c>
      <c r="E313" s="173">
        <v>3113000000003</v>
      </c>
      <c r="F313" s="172" t="s">
        <v>430</v>
      </c>
      <c r="G313" s="65">
        <v>100</v>
      </c>
    </row>
    <row r="314" spans="1:7" ht="15.75" thickBot="1" x14ac:dyDescent="0.3">
      <c r="A314" s="171"/>
      <c r="B314" s="172"/>
      <c r="C314" s="171"/>
      <c r="D314" s="171"/>
      <c r="E314" s="173"/>
      <c r="F314" s="189" t="s">
        <v>642</v>
      </c>
      <c r="G314" s="65"/>
    </row>
    <row r="315" spans="1:7" x14ac:dyDescent="0.25">
      <c r="A315" s="174"/>
      <c r="B315" s="175" t="s">
        <v>6</v>
      </c>
      <c r="C315" s="176">
        <v>3113</v>
      </c>
      <c r="D315" s="174"/>
      <c r="E315" s="177"/>
      <c r="F315" s="178"/>
      <c r="G315" s="67">
        <f>SUM(G308:G314)</f>
        <v>24818.261820000003</v>
      </c>
    </row>
    <row r="316" spans="1:7" x14ac:dyDescent="0.25">
      <c r="A316" s="180"/>
      <c r="B316" s="181"/>
      <c r="C316" s="182"/>
      <c r="D316" s="180"/>
      <c r="E316" s="183"/>
      <c r="F316" s="184"/>
      <c r="G316" s="68"/>
    </row>
    <row r="317" spans="1:7" x14ac:dyDescent="0.25">
      <c r="A317" s="171">
        <v>900</v>
      </c>
      <c r="B317" s="172" t="s">
        <v>429</v>
      </c>
      <c r="C317" s="171">
        <v>3231</v>
      </c>
      <c r="D317" s="171">
        <v>5331</v>
      </c>
      <c r="E317" s="173">
        <v>3231000000001</v>
      </c>
      <c r="F317" s="172" t="s">
        <v>429</v>
      </c>
      <c r="G317" s="65">
        <v>81.349999999999795</v>
      </c>
    </row>
    <row r="318" spans="1:7" x14ac:dyDescent="0.25">
      <c r="A318" s="171">
        <v>900</v>
      </c>
      <c r="B318" s="172" t="s">
        <v>429</v>
      </c>
      <c r="C318" s="171">
        <v>3231</v>
      </c>
      <c r="D318" s="171">
        <v>5331</v>
      </c>
      <c r="E318" s="173">
        <v>3231000000001</v>
      </c>
      <c r="F318" s="172" t="s">
        <v>652</v>
      </c>
      <c r="G318" s="65">
        <v>1230.8320000000001</v>
      </c>
    </row>
    <row r="319" spans="1:7" x14ac:dyDescent="0.25">
      <c r="A319" s="171">
        <v>900</v>
      </c>
      <c r="B319" s="172" t="s">
        <v>428</v>
      </c>
      <c r="C319" s="171">
        <v>3231</v>
      </c>
      <c r="D319" s="171">
        <v>5331</v>
      </c>
      <c r="E319" s="173">
        <v>3231000000003</v>
      </c>
      <c r="F319" s="172" t="s">
        <v>428</v>
      </c>
      <c r="G319" s="65">
        <v>456.24400000000003</v>
      </c>
    </row>
    <row r="320" spans="1:7" ht="15.75" thickBot="1" x14ac:dyDescent="0.3">
      <c r="A320" s="171"/>
      <c r="B320" s="172"/>
      <c r="C320" s="171"/>
      <c r="D320" s="171"/>
      <c r="E320" s="173"/>
      <c r="F320" s="189" t="s">
        <v>642</v>
      </c>
      <c r="G320" s="65"/>
    </row>
    <row r="321" spans="1:7" x14ac:dyDescent="0.25">
      <c r="A321" s="174"/>
      <c r="B321" s="175" t="s">
        <v>6</v>
      </c>
      <c r="C321" s="176">
        <v>3231</v>
      </c>
      <c r="D321" s="174"/>
      <c r="E321" s="177"/>
      <c r="F321" s="178"/>
      <c r="G321" s="67">
        <f>SUM(G317:G320)</f>
        <v>1768.4259999999999</v>
      </c>
    </row>
    <row r="322" spans="1:7" x14ac:dyDescent="0.25">
      <c r="A322" s="180"/>
      <c r="B322" s="181"/>
      <c r="C322" s="182"/>
      <c r="D322" s="180"/>
      <c r="E322" s="183"/>
      <c r="F322" s="184"/>
      <c r="G322" s="68"/>
    </row>
    <row r="323" spans="1:7" x14ac:dyDescent="0.25">
      <c r="A323" s="171">
        <v>900</v>
      </c>
      <c r="B323" s="172" t="s">
        <v>420</v>
      </c>
      <c r="C323" s="171">
        <v>6112</v>
      </c>
      <c r="D323" s="171">
        <v>5021</v>
      </c>
      <c r="E323" s="173">
        <v>6112000000001</v>
      </c>
      <c r="F323" s="172" t="s">
        <v>427</v>
      </c>
      <c r="G323" s="65">
        <v>170</v>
      </c>
    </row>
    <row r="324" spans="1:7" x14ac:dyDescent="0.25">
      <c r="A324" s="171">
        <v>900</v>
      </c>
      <c r="B324" s="172" t="s">
        <v>420</v>
      </c>
      <c r="C324" s="171">
        <v>6112</v>
      </c>
      <c r="D324" s="171">
        <v>5023</v>
      </c>
      <c r="E324" s="173">
        <v>6112000000001</v>
      </c>
      <c r="F324" s="172" t="s">
        <v>426</v>
      </c>
      <c r="G324" s="65">
        <v>2700</v>
      </c>
    </row>
    <row r="325" spans="1:7" x14ac:dyDescent="0.25">
      <c r="A325" s="171">
        <v>900</v>
      </c>
      <c r="B325" s="172" t="s">
        <v>420</v>
      </c>
      <c r="C325" s="171">
        <v>6112</v>
      </c>
      <c r="D325" s="171">
        <v>5031</v>
      </c>
      <c r="E325" s="173">
        <v>6112000000001</v>
      </c>
      <c r="F325" s="172" t="s">
        <v>138</v>
      </c>
      <c r="G325" s="65">
        <v>675</v>
      </c>
    </row>
    <row r="326" spans="1:7" x14ac:dyDescent="0.25">
      <c r="A326" s="171">
        <v>900</v>
      </c>
      <c r="B326" s="172" t="s">
        <v>420</v>
      </c>
      <c r="C326" s="171">
        <v>6112</v>
      </c>
      <c r="D326" s="171">
        <v>5032</v>
      </c>
      <c r="E326" s="173">
        <v>6112000000001</v>
      </c>
      <c r="F326" s="172" t="s">
        <v>137</v>
      </c>
      <c r="G326" s="65">
        <v>243</v>
      </c>
    </row>
    <row r="327" spans="1:7" x14ac:dyDescent="0.25">
      <c r="A327" s="171">
        <v>900</v>
      </c>
      <c r="B327" s="172" t="s">
        <v>420</v>
      </c>
      <c r="C327" s="171">
        <v>6112</v>
      </c>
      <c r="D327" s="171">
        <v>5136</v>
      </c>
      <c r="E327" s="173">
        <v>6112000000001</v>
      </c>
      <c r="F327" s="172" t="s">
        <v>133</v>
      </c>
      <c r="G327" s="65">
        <v>5</v>
      </c>
    </row>
    <row r="328" spans="1:7" x14ac:dyDescent="0.25">
      <c r="A328" s="171">
        <v>900</v>
      </c>
      <c r="B328" s="172" t="s">
        <v>420</v>
      </c>
      <c r="C328" s="171">
        <v>6112</v>
      </c>
      <c r="D328" s="171">
        <v>5139</v>
      </c>
      <c r="E328" s="173">
        <v>6112000000001</v>
      </c>
      <c r="F328" s="172" t="s">
        <v>131</v>
      </c>
      <c r="G328" s="65">
        <v>50</v>
      </c>
    </row>
    <row r="329" spans="1:7" x14ac:dyDescent="0.25">
      <c r="A329" s="171">
        <v>900</v>
      </c>
      <c r="B329" s="172" t="s">
        <v>420</v>
      </c>
      <c r="C329" s="171">
        <v>6112</v>
      </c>
      <c r="D329" s="171">
        <v>5162</v>
      </c>
      <c r="E329" s="173">
        <v>6112000000001</v>
      </c>
      <c r="F329" s="172" t="s">
        <v>127</v>
      </c>
      <c r="G329" s="65">
        <v>15</v>
      </c>
    </row>
    <row r="330" spans="1:7" x14ac:dyDescent="0.25">
      <c r="A330" s="171">
        <v>900</v>
      </c>
      <c r="B330" s="172" t="s">
        <v>420</v>
      </c>
      <c r="C330" s="171">
        <v>6112</v>
      </c>
      <c r="D330" s="171">
        <v>5166</v>
      </c>
      <c r="E330" s="173">
        <v>6112000000001</v>
      </c>
      <c r="F330" s="172" t="s">
        <v>425</v>
      </c>
      <c r="G330" s="65">
        <v>55</v>
      </c>
    </row>
    <row r="331" spans="1:7" x14ac:dyDescent="0.25">
      <c r="A331" s="171">
        <v>900</v>
      </c>
      <c r="B331" s="172" t="s">
        <v>420</v>
      </c>
      <c r="C331" s="171">
        <v>6112</v>
      </c>
      <c r="D331" s="171">
        <v>5175</v>
      </c>
      <c r="E331" s="173">
        <v>6112000000001</v>
      </c>
      <c r="F331" s="172" t="s">
        <v>120</v>
      </c>
      <c r="G331" s="65">
        <v>60</v>
      </c>
    </row>
    <row r="332" spans="1:7" x14ac:dyDescent="0.25">
      <c r="A332" s="171">
        <v>900</v>
      </c>
      <c r="B332" s="172" t="s">
        <v>420</v>
      </c>
      <c r="C332" s="171">
        <v>6112</v>
      </c>
      <c r="D332" s="171">
        <v>5176</v>
      </c>
      <c r="E332" s="173">
        <v>6112000000001</v>
      </c>
      <c r="F332" s="172" t="s">
        <v>424</v>
      </c>
      <c r="G332" s="65">
        <v>6</v>
      </c>
    </row>
    <row r="333" spans="1:7" x14ac:dyDescent="0.25">
      <c r="A333" s="171">
        <v>900</v>
      </c>
      <c r="B333" s="172" t="s">
        <v>420</v>
      </c>
      <c r="C333" s="171">
        <v>6112</v>
      </c>
      <c r="D333" s="171">
        <v>5179</v>
      </c>
      <c r="E333" s="173">
        <v>6112000000001</v>
      </c>
      <c r="F333" s="172" t="s">
        <v>423</v>
      </c>
      <c r="G333" s="65">
        <v>90</v>
      </c>
    </row>
    <row r="334" spans="1:7" x14ac:dyDescent="0.25">
      <c r="A334" s="171">
        <v>900</v>
      </c>
      <c r="B334" s="172" t="s">
        <v>420</v>
      </c>
      <c r="C334" s="171">
        <v>6112</v>
      </c>
      <c r="D334" s="171">
        <v>5194</v>
      </c>
      <c r="E334" s="173">
        <v>6112000000001</v>
      </c>
      <c r="F334" s="172" t="s">
        <v>161</v>
      </c>
      <c r="G334" s="65">
        <v>15</v>
      </c>
    </row>
    <row r="335" spans="1:7" x14ac:dyDescent="0.25">
      <c r="A335" s="171">
        <v>900</v>
      </c>
      <c r="B335" s="172" t="s">
        <v>420</v>
      </c>
      <c r="C335" s="171">
        <v>6112</v>
      </c>
      <c r="D335" s="171">
        <v>5221</v>
      </c>
      <c r="E335" s="173">
        <v>6112000000001</v>
      </c>
      <c r="F335" s="172" t="s">
        <v>422</v>
      </c>
      <c r="G335" s="65">
        <v>0</v>
      </c>
    </row>
    <row r="336" spans="1:7" x14ac:dyDescent="0.25">
      <c r="A336" s="171">
        <v>900</v>
      </c>
      <c r="B336" s="172" t="s">
        <v>420</v>
      </c>
      <c r="C336" s="171">
        <v>6112</v>
      </c>
      <c r="D336" s="171">
        <v>5329</v>
      </c>
      <c r="E336" s="173">
        <v>6112000000001</v>
      </c>
      <c r="F336" s="172" t="s">
        <v>421</v>
      </c>
      <c r="G336" s="65">
        <v>300</v>
      </c>
    </row>
    <row r="337" spans="1:7" x14ac:dyDescent="0.25">
      <c r="A337" s="171">
        <v>900</v>
      </c>
      <c r="B337" s="172" t="s">
        <v>420</v>
      </c>
      <c r="C337" s="171">
        <v>6112</v>
      </c>
      <c r="D337" s="171">
        <v>5492</v>
      </c>
      <c r="E337" s="173">
        <v>6112000000001</v>
      </c>
      <c r="F337" s="172" t="s">
        <v>419</v>
      </c>
      <c r="G337" s="65">
        <v>50</v>
      </c>
    </row>
    <row r="338" spans="1:7" ht="15.75" thickBot="1" x14ac:dyDescent="0.3">
      <c r="A338" s="171"/>
      <c r="B338" s="172"/>
      <c r="C338" s="171"/>
      <c r="D338" s="171"/>
      <c r="E338" s="173"/>
      <c r="F338" s="189" t="s">
        <v>642</v>
      </c>
      <c r="G338" s="65"/>
    </row>
    <row r="339" spans="1:7" x14ac:dyDescent="0.25">
      <c r="A339" s="174"/>
      <c r="B339" s="175" t="s">
        <v>6</v>
      </c>
      <c r="C339" s="176">
        <v>6112</v>
      </c>
      <c r="D339" s="174"/>
      <c r="E339" s="177"/>
      <c r="F339" s="178"/>
      <c r="G339" s="67">
        <f>SUM(G323:G338)</f>
        <v>4434</v>
      </c>
    </row>
    <row r="340" spans="1:7" x14ac:dyDescent="0.25">
      <c r="A340" s="180"/>
      <c r="B340" s="181"/>
      <c r="C340" s="182"/>
      <c r="D340" s="180"/>
      <c r="E340" s="183"/>
      <c r="F340" s="184"/>
      <c r="G340" s="68"/>
    </row>
    <row r="341" spans="1:7" x14ac:dyDescent="0.25">
      <c r="A341" s="171">
        <v>900</v>
      </c>
      <c r="B341" s="172" t="s">
        <v>415</v>
      </c>
      <c r="C341" s="171">
        <v>6115</v>
      </c>
      <c r="D341" s="171">
        <v>5021</v>
      </c>
      <c r="E341" s="173">
        <v>6115000000001</v>
      </c>
      <c r="F341" s="172" t="s">
        <v>418</v>
      </c>
      <c r="G341" s="65">
        <v>110</v>
      </c>
    </row>
    <row r="342" spans="1:7" x14ac:dyDescent="0.25">
      <c r="A342" s="171">
        <v>900</v>
      </c>
      <c r="B342" s="172" t="s">
        <v>415</v>
      </c>
      <c r="C342" s="171">
        <v>6115</v>
      </c>
      <c r="D342" s="171">
        <v>5032</v>
      </c>
      <c r="E342" s="173">
        <v>6115000000001</v>
      </c>
      <c r="F342" s="172" t="s">
        <v>137</v>
      </c>
      <c r="G342" s="65">
        <v>1</v>
      </c>
    </row>
    <row r="343" spans="1:7" x14ac:dyDescent="0.25">
      <c r="A343" s="171">
        <v>900</v>
      </c>
      <c r="B343" s="172" t="s">
        <v>415</v>
      </c>
      <c r="C343" s="171">
        <v>6115</v>
      </c>
      <c r="D343" s="171">
        <v>5137</v>
      </c>
      <c r="E343" s="173">
        <v>6115000000001</v>
      </c>
      <c r="F343" s="172" t="s">
        <v>132</v>
      </c>
      <c r="G343" s="65">
        <v>5</v>
      </c>
    </row>
    <row r="344" spans="1:7" x14ac:dyDescent="0.25">
      <c r="A344" s="171">
        <v>900</v>
      </c>
      <c r="B344" s="172" t="s">
        <v>415</v>
      </c>
      <c r="C344" s="171">
        <v>6115</v>
      </c>
      <c r="D344" s="171">
        <v>5139</v>
      </c>
      <c r="E344" s="173">
        <v>6115000000001</v>
      </c>
      <c r="F344" s="172" t="s">
        <v>131</v>
      </c>
      <c r="G344" s="65">
        <v>16</v>
      </c>
    </row>
    <row r="345" spans="1:7" x14ac:dyDescent="0.25">
      <c r="A345" s="171">
        <v>900</v>
      </c>
      <c r="B345" s="172" t="s">
        <v>415</v>
      </c>
      <c r="C345" s="171">
        <v>6115</v>
      </c>
      <c r="D345" s="171">
        <v>5161</v>
      </c>
      <c r="E345" s="173">
        <v>6115000000001</v>
      </c>
      <c r="F345" s="172" t="s">
        <v>417</v>
      </c>
      <c r="G345" s="65">
        <v>70</v>
      </c>
    </row>
    <row r="346" spans="1:7" x14ac:dyDescent="0.25">
      <c r="A346" s="171">
        <v>900</v>
      </c>
      <c r="B346" s="172" t="s">
        <v>415</v>
      </c>
      <c r="C346" s="171">
        <v>6115</v>
      </c>
      <c r="D346" s="171">
        <v>5162</v>
      </c>
      <c r="E346" s="173">
        <v>6115000000001</v>
      </c>
      <c r="F346" s="172" t="s">
        <v>127</v>
      </c>
      <c r="G346" s="65">
        <v>3.5</v>
      </c>
    </row>
    <row r="347" spans="1:7" x14ac:dyDescent="0.25">
      <c r="A347" s="171">
        <v>900</v>
      </c>
      <c r="B347" s="172" t="s">
        <v>415</v>
      </c>
      <c r="C347" s="171">
        <v>6115</v>
      </c>
      <c r="D347" s="171">
        <v>5169</v>
      </c>
      <c r="E347" s="173">
        <v>6115000000001</v>
      </c>
      <c r="F347" s="172" t="s">
        <v>416</v>
      </c>
      <c r="G347" s="65">
        <v>30</v>
      </c>
    </row>
    <row r="348" spans="1:7" x14ac:dyDescent="0.25">
      <c r="A348" s="171">
        <v>900</v>
      </c>
      <c r="B348" s="172" t="s">
        <v>415</v>
      </c>
      <c r="C348" s="171">
        <v>6115</v>
      </c>
      <c r="D348" s="171">
        <v>5901</v>
      </c>
      <c r="E348" s="173">
        <v>6115000000001</v>
      </c>
      <c r="F348" s="172" t="s">
        <v>179</v>
      </c>
      <c r="G348" s="65">
        <v>5</v>
      </c>
    </row>
    <row r="349" spans="1:7" ht="15.75" thickBot="1" x14ac:dyDescent="0.3">
      <c r="A349" s="171"/>
      <c r="B349" s="172"/>
      <c r="C349" s="171"/>
      <c r="D349" s="171"/>
      <c r="E349" s="173"/>
      <c r="F349" s="189" t="s">
        <v>642</v>
      </c>
      <c r="G349" s="65"/>
    </row>
    <row r="350" spans="1:7" x14ac:dyDescent="0.25">
      <c r="A350" s="174"/>
      <c r="B350" s="175" t="s">
        <v>6</v>
      </c>
      <c r="C350" s="176">
        <v>6115</v>
      </c>
      <c r="D350" s="174"/>
      <c r="E350" s="177"/>
      <c r="F350" s="178"/>
      <c r="G350" s="67">
        <f>SUM(G341:G349)</f>
        <v>240.5</v>
      </c>
    </row>
    <row r="351" spans="1:7" x14ac:dyDescent="0.25">
      <c r="A351" s="180"/>
      <c r="B351" s="181"/>
      <c r="C351" s="182"/>
      <c r="D351" s="180"/>
      <c r="E351" s="183"/>
      <c r="F351" s="184"/>
      <c r="G351" s="68"/>
    </row>
    <row r="352" spans="1:7" x14ac:dyDescent="0.25">
      <c r="A352" s="171">
        <v>900</v>
      </c>
      <c r="B352" s="172" t="s">
        <v>411</v>
      </c>
      <c r="C352" s="171">
        <v>6171</v>
      </c>
      <c r="D352" s="171">
        <v>5011</v>
      </c>
      <c r="E352" s="173">
        <v>6171090000001</v>
      </c>
      <c r="F352" s="172" t="s">
        <v>414</v>
      </c>
      <c r="G352" s="65">
        <v>9949</v>
      </c>
    </row>
    <row r="353" spans="1:7" x14ac:dyDescent="0.25">
      <c r="A353" s="171">
        <v>900</v>
      </c>
      <c r="B353" s="172" t="s">
        <v>411</v>
      </c>
      <c r="C353" s="171">
        <v>6171</v>
      </c>
      <c r="D353" s="171">
        <v>5021</v>
      </c>
      <c r="E353" s="173">
        <v>6171090000001</v>
      </c>
      <c r="F353" s="172" t="s">
        <v>150</v>
      </c>
      <c r="G353" s="65">
        <v>250</v>
      </c>
    </row>
    <row r="354" spans="1:7" x14ac:dyDescent="0.25">
      <c r="A354" s="171">
        <v>900</v>
      </c>
      <c r="B354" s="172" t="s">
        <v>411</v>
      </c>
      <c r="C354" s="171">
        <v>6171</v>
      </c>
      <c r="D354" s="171">
        <v>5031</v>
      </c>
      <c r="E354" s="173">
        <v>6171090000001</v>
      </c>
      <c r="F354" s="172" t="s">
        <v>138</v>
      </c>
      <c r="G354" s="65">
        <v>2467.35</v>
      </c>
    </row>
    <row r="355" spans="1:7" x14ac:dyDescent="0.25">
      <c r="A355" s="171">
        <v>900</v>
      </c>
      <c r="B355" s="172" t="s">
        <v>411</v>
      </c>
      <c r="C355" s="171">
        <v>6171</v>
      </c>
      <c r="D355" s="171">
        <v>5032</v>
      </c>
      <c r="E355" s="173">
        <v>6171090000001</v>
      </c>
      <c r="F355" s="172" t="s">
        <v>137</v>
      </c>
      <c r="G355" s="65">
        <v>895.41</v>
      </c>
    </row>
    <row r="356" spans="1:7" x14ac:dyDescent="0.25">
      <c r="A356" s="171">
        <v>900</v>
      </c>
      <c r="B356" s="172" t="s">
        <v>411</v>
      </c>
      <c r="C356" s="171">
        <v>6171</v>
      </c>
      <c r="D356" s="171">
        <v>5136</v>
      </c>
      <c r="E356" s="173">
        <v>6171090000001</v>
      </c>
      <c r="F356" s="172" t="s">
        <v>133</v>
      </c>
      <c r="G356" s="65">
        <v>12</v>
      </c>
    </row>
    <row r="357" spans="1:7" x14ac:dyDescent="0.25">
      <c r="A357" s="171">
        <v>900</v>
      </c>
      <c r="B357" s="172" t="s">
        <v>411</v>
      </c>
      <c r="C357" s="171">
        <v>6171</v>
      </c>
      <c r="D357" s="171">
        <v>5139</v>
      </c>
      <c r="E357" s="173">
        <v>6171090000001</v>
      </c>
      <c r="F357" s="172" t="s">
        <v>131</v>
      </c>
      <c r="G357" s="65">
        <v>5</v>
      </c>
    </row>
    <row r="358" spans="1:7" x14ac:dyDescent="0.25">
      <c r="A358" s="171">
        <v>900</v>
      </c>
      <c r="B358" s="172" t="s">
        <v>411</v>
      </c>
      <c r="C358" s="171">
        <v>6171</v>
      </c>
      <c r="D358" s="171">
        <v>5167</v>
      </c>
      <c r="E358" s="173">
        <v>6171090000001</v>
      </c>
      <c r="F358" s="172" t="s">
        <v>144</v>
      </c>
      <c r="G358" s="65">
        <v>170</v>
      </c>
    </row>
    <row r="359" spans="1:7" x14ac:dyDescent="0.25">
      <c r="A359" s="171">
        <v>900</v>
      </c>
      <c r="B359" s="172" t="s">
        <v>411</v>
      </c>
      <c r="C359" s="171">
        <v>6171</v>
      </c>
      <c r="D359" s="171">
        <v>5169</v>
      </c>
      <c r="E359" s="173">
        <v>6171090000001</v>
      </c>
      <c r="F359" s="172" t="s">
        <v>413</v>
      </c>
      <c r="G359" s="65">
        <v>85</v>
      </c>
    </row>
    <row r="360" spans="1:7" x14ac:dyDescent="0.25">
      <c r="A360" s="171">
        <v>900</v>
      </c>
      <c r="B360" s="172" t="s">
        <v>411</v>
      </c>
      <c r="C360" s="171">
        <v>6171</v>
      </c>
      <c r="D360" s="171">
        <v>5169</v>
      </c>
      <c r="E360" s="173">
        <v>6171090000001</v>
      </c>
      <c r="F360" s="172" t="s">
        <v>412</v>
      </c>
      <c r="G360" s="65">
        <v>115</v>
      </c>
    </row>
    <row r="361" spans="1:7" x14ac:dyDescent="0.25">
      <c r="A361" s="171">
        <v>900</v>
      </c>
      <c r="B361" s="172" t="s">
        <v>411</v>
      </c>
      <c r="C361" s="171">
        <v>6171</v>
      </c>
      <c r="D361" s="171">
        <v>5173</v>
      </c>
      <c r="E361" s="173">
        <v>6171090000001</v>
      </c>
      <c r="F361" s="172" t="s">
        <v>121</v>
      </c>
      <c r="G361" s="65">
        <v>60</v>
      </c>
    </row>
    <row r="362" spans="1:7" x14ac:dyDescent="0.25">
      <c r="A362" s="171">
        <v>900</v>
      </c>
      <c r="B362" s="172" t="s">
        <v>411</v>
      </c>
      <c r="C362" s="171">
        <v>6171</v>
      </c>
      <c r="D362" s="171">
        <v>5175</v>
      </c>
      <c r="E362" s="173">
        <v>6171090000001</v>
      </c>
      <c r="F362" s="172" t="s">
        <v>120</v>
      </c>
      <c r="G362" s="65">
        <v>8</v>
      </c>
    </row>
    <row r="363" spans="1:7" x14ac:dyDescent="0.25">
      <c r="A363" s="171">
        <v>900</v>
      </c>
      <c r="B363" s="172" t="s">
        <v>411</v>
      </c>
      <c r="C363" s="171">
        <v>6171</v>
      </c>
      <c r="D363" s="171">
        <v>5176</v>
      </c>
      <c r="E363" s="173">
        <v>6171090000001</v>
      </c>
      <c r="F363" s="172" t="s">
        <v>410</v>
      </c>
      <c r="G363" s="65">
        <v>10</v>
      </c>
    </row>
    <row r="364" spans="1:7" ht="15.75" thickBot="1" x14ac:dyDescent="0.3">
      <c r="A364" s="171"/>
      <c r="B364" s="172"/>
      <c r="C364" s="171"/>
      <c r="D364" s="171"/>
      <c r="E364" s="173"/>
      <c r="F364" s="189" t="s">
        <v>642</v>
      </c>
      <c r="G364" s="65"/>
    </row>
    <row r="365" spans="1:7" x14ac:dyDescent="0.25">
      <c r="A365" s="174"/>
      <c r="B365" s="175" t="s">
        <v>6</v>
      </c>
      <c r="C365" s="176">
        <v>6171</v>
      </c>
      <c r="D365" s="174"/>
      <c r="E365" s="177"/>
      <c r="F365" s="178"/>
      <c r="G365" s="67">
        <f>SUM(G352:G364)</f>
        <v>14026.76</v>
      </c>
    </row>
    <row r="366" spans="1:7" x14ac:dyDescent="0.25">
      <c r="A366" s="180"/>
      <c r="B366" s="181"/>
      <c r="C366" s="182"/>
      <c r="D366" s="180"/>
      <c r="E366" s="183"/>
      <c r="F366" s="184"/>
      <c r="G366" s="68"/>
    </row>
    <row r="367" spans="1:7" x14ac:dyDescent="0.25">
      <c r="A367" s="171">
        <v>900</v>
      </c>
      <c r="B367" s="172" t="s">
        <v>408</v>
      </c>
      <c r="C367" s="171">
        <v>6310</v>
      </c>
      <c r="D367" s="171">
        <v>5163</v>
      </c>
      <c r="E367" s="173">
        <v>6310000000001</v>
      </c>
      <c r="F367" s="172" t="s">
        <v>409</v>
      </c>
      <c r="G367" s="65">
        <v>250</v>
      </c>
    </row>
    <row r="368" spans="1:7" ht="15.75" thickBot="1" x14ac:dyDescent="0.3">
      <c r="A368" s="171"/>
      <c r="B368" s="172"/>
      <c r="C368" s="171"/>
      <c r="D368" s="171"/>
      <c r="E368" s="173"/>
      <c r="F368" s="189" t="s">
        <v>642</v>
      </c>
      <c r="G368" s="65"/>
    </row>
    <row r="369" spans="1:7" x14ac:dyDescent="0.25">
      <c r="A369" s="174"/>
      <c r="B369" s="175" t="s">
        <v>6</v>
      </c>
      <c r="C369" s="176">
        <v>6310</v>
      </c>
      <c r="D369" s="174"/>
      <c r="E369" s="177"/>
      <c r="F369" s="178"/>
      <c r="G369" s="67">
        <f>SUM(G367:G368)</f>
        <v>250</v>
      </c>
    </row>
    <row r="370" spans="1:7" x14ac:dyDescent="0.25">
      <c r="A370" s="180"/>
      <c r="B370" s="181"/>
      <c r="C370" s="182"/>
      <c r="D370" s="180"/>
      <c r="E370" s="183"/>
      <c r="F370" s="184"/>
      <c r="G370" s="68"/>
    </row>
    <row r="371" spans="1:7" x14ac:dyDescent="0.25">
      <c r="A371" s="171">
        <v>900</v>
      </c>
      <c r="B371" s="172" t="s">
        <v>408</v>
      </c>
      <c r="C371" s="171">
        <v>6399</v>
      </c>
      <c r="D371" s="171">
        <v>5362</v>
      </c>
      <c r="E371" s="173">
        <v>6399000000001</v>
      </c>
      <c r="F371" s="172" t="s">
        <v>407</v>
      </c>
      <c r="G371" s="65">
        <v>6000</v>
      </c>
    </row>
    <row r="372" spans="1:7" x14ac:dyDescent="0.25">
      <c r="A372" s="171">
        <v>900</v>
      </c>
      <c r="B372" s="172" t="s">
        <v>40</v>
      </c>
      <c r="C372" s="171">
        <v>6399</v>
      </c>
      <c r="D372" s="171">
        <v>5365</v>
      </c>
      <c r="E372" s="173">
        <v>6399000000001</v>
      </c>
      <c r="F372" s="172" t="s">
        <v>40</v>
      </c>
      <c r="G372" s="65">
        <v>12000</v>
      </c>
    </row>
    <row r="373" spans="1:7" ht="15.75" thickBot="1" x14ac:dyDescent="0.3">
      <c r="A373" s="171"/>
      <c r="B373" s="172"/>
      <c r="C373" s="171"/>
      <c r="D373" s="171"/>
      <c r="E373" s="173"/>
      <c r="F373" s="189" t="s">
        <v>642</v>
      </c>
      <c r="G373" s="65"/>
    </row>
    <row r="374" spans="1:7" x14ac:dyDescent="0.25">
      <c r="A374" s="174"/>
      <c r="B374" s="175" t="s">
        <v>6</v>
      </c>
      <c r="C374" s="176">
        <v>6399</v>
      </c>
      <c r="D374" s="174"/>
      <c r="E374" s="177"/>
      <c r="F374" s="178"/>
      <c r="G374" s="67">
        <f>SUM(G371:G373)</f>
        <v>18000</v>
      </c>
    </row>
    <row r="375" spans="1:7" x14ac:dyDescent="0.25">
      <c r="A375" s="180"/>
      <c r="B375" s="181"/>
      <c r="C375" s="182"/>
      <c r="D375" s="180"/>
      <c r="E375" s="183"/>
      <c r="F375" s="184"/>
      <c r="G375" s="68"/>
    </row>
    <row r="376" spans="1:7" x14ac:dyDescent="0.25">
      <c r="A376" s="171">
        <v>900</v>
      </c>
      <c r="B376" s="172" t="s">
        <v>406</v>
      </c>
      <c r="C376" s="171">
        <v>6402</v>
      </c>
      <c r="D376" s="171">
        <v>5364</v>
      </c>
      <c r="E376" s="173">
        <v>6402000000001</v>
      </c>
      <c r="F376" s="172" t="s">
        <v>405</v>
      </c>
      <c r="G376" s="65">
        <v>0</v>
      </c>
    </row>
    <row r="377" spans="1:7" x14ac:dyDescent="0.25">
      <c r="A377" s="171">
        <v>900</v>
      </c>
      <c r="B377" s="172" t="s">
        <v>406</v>
      </c>
      <c r="C377" s="171">
        <v>6402</v>
      </c>
      <c r="D377" s="171">
        <v>5364</v>
      </c>
      <c r="E377" s="173">
        <v>6402000000001</v>
      </c>
      <c r="F377" s="172" t="s">
        <v>647</v>
      </c>
      <c r="G377" s="65">
        <v>0</v>
      </c>
    </row>
    <row r="378" spans="1:7" ht="15.75" thickBot="1" x14ac:dyDescent="0.3">
      <c r="A378" s="171"/>
      <c r="B378" s="172"/>
      <c r="C378" s="171"/>
      <c r="D378" s="171"/>
      <c r="E378" s="173"/>
      <c r="F378" s="189" t="s">
        <v>642</v>
      </c>
      <c r="G378" s="65"/>
    </row>
    <row r="379" spans="1:7" x14ac:dyDescent="0.25">
      <c r="A379" s="174"/>
      <c r="B379" s="175" t="s">
        <v>6</v>
      </c>
      <c r="C379" s="176">
        <v>6402</v>
      </c>
      <c r="D379" s="174"/>
      <c r="E379" s="177"/>
      <c r="F379" s="178"/>
      <c r="G379" s="67">
        <f>SUM(G376:G378)</f>
        <v>0</v>
      </c>
    </row>
    <row r="380" spans="1:7" x14ac:dyDescent="0.25">
      <c r="A380" s="180"/>
      <c r="B380" s="181"/>
      <c r="C380" s="182"/>
      <c r="D380" s="180"/>
      <c r="E380" s="183"/>
      <c r="F380" s="184"/>
      <c r="G380" s="68"/>
    </row>
    <row r="381" spans="1:7" x14ac:dyDescent="0.25">
      <c r="B381" s="179" t="s">
        <v>66</v>
      </c>
      <c r="G381" s="66">
        <f>SUM(G379,G374,G369,G365,G350,G339,G321,G315,G306)</f>
        <v>78355.241292000006</v>
      </c>
    </row>
    <row r="384" spans="1:7" x14ac:dyDescent="0.25">
      <c r="A384" s="171">
        <v>1000</v>
      </c>
      <c r="B384" s="172" t="s">
        <v>390</v>
      </c>
      <c r="C384" s="171">
        <v>6171</v>
      </c>
      <c r="D384" s="171">
        <v>5011</v>
      </c>
      <c r="E384" s="173">
        <v>6171100000001</v>
      </c>
      <c r="F384" s="172" t="s">
        <v>215</v>
      </c>
      <c r="G384" s="65">
        <v>9900</v>
      </c>
    </row>
    <row r="385" spans="1:7" x14ac:dyDescent="0.25">
      <c r="A385" s="171">
        <v>1000</v>
      </c>
      <c r="B385" s="172" t="s">
        <v>390</v>
      </c>
      <c r="C385" s="171">
        <v>6171</v>
      </c>
      <c r="D385" s="171">
        <v>5021</v>
      </c>
      <c r="E385" s="173">
        <v>6171100000001</v>
      </c>
      <c r="F385" s="172" t="s">
        <v>150</v>
      </c>
      <c r="G385" s="65">
        <v>150</v>
      </c>
    </row>
    <row r="386" spans="1:7" x14ac:dyDescent="0.25">
      <c r="A386" s="171">
        <v>1000</v>
      </c>
      <c r="B386" s="172" t="s">
        <v>390</v>
      </c>
      <c r="C386" s="171">
        <v>6171</v>
      </c>
      <c r="D386" s="171">
        <v>5031</v>
      </c>
      <c r="E386" s="173">
        <v>6171100000001</v>
      </c>
      <c r="F386" s="172" t="s">
        <v>138</v>
      </c>
      <c r="G386" s="65">
        <v>2455.1999999999998</v>
      </c>
    </row>
    <row r="387" spans="1:7" x14ac:dyDescent="0.25">
      <c r="A387" s="171">
        <v>1000</v>
      </c>
      <c r="B387" s="172" t="s">
        <v>390</v>
      </c>
      <c r="C387" s="171">
        <v>6171</v>
      </c>
      <c r="D387" s="171">
        <v>5032</v>
      </c>
      <c r="E387" s="173">
        <v>6171100000001</v>
      </c>
      <c r="F387" s="172" t="s">
        <v>137</v>
      </c>
      <c r="G387" s="65">
        <v>891</v>
      </c>
    </row>
    <row r="388" spans="1:7" x14ac:dyDescent="0.25">
      <c r="A388" s="171">
        <v>1000</v>
      </c>
      <c r="B388" s="172" t="s">
        <v>390</v>
      </c>
      <c r="C388" s="171">
        <v>6171</v>
      </c>
      <c r="D388" s="171">
        <v>5041</v>
      </c>
      <c r="E388" s="173">
        <v>6171100000001</v>
      </c>
      <c r="F388" s="172" t="s">
        <v>400</v>
      </c>
      <c r="G388" s="65">
        <v>0</v>
      </c>
    </row>
    <row r="389" spans="1:7" x14ac:dyDescent="0.25">
      <c r="A389" s="171">
        <v>1000</v>
      </c>
      <c r="B389" s="172" t="s">
        <v>390</v>
      </c>
      <c r="C389" s="171">
        <v>6171</v>
      </c>
      <c r="D389" s="171">
        <v>5136</v>
      </c>
      <c r="E389" s="173">
        <v>6171100000001</v>
      </c>
      <c r="F389" s="172" t="s">
        <v>133</v>
      </c>
      <c r="G389" s="65">
        <v>2</v>
      </c>
    </row>
    <row r="390" spans="1:7" x14ac:dyDescent="0.25">
      <c r="A390" s="171">
        <v>1000</v>
      </c>
      <c r="B390" s="172" t="s">
        <v>390</v>
      </c>
      <c r="C390" s="171">
        <v>6171</v>
      </c>
      <c r="D390" s="171">
        <v>5137</v>
      </c>
      <c r="E390" s="173">
        <v>6171100000001</v>
      </c>
      <c r="F390" s="172" t="s">
        <v>132</v>
      </c>
      <c r="G390" s="65">
        <v>4220</v>
      </c>
    </row>
    <row r="391" spans="1:7" x14ac:dyDescent="0.25">
      <c r="A391" s="171">
        <v>1000</v>
      </c>
      <c r="B391" s="172" t="s">
        <v>390</v>
      </c>
      <c r="C391" s="171">
        <v>6171</v>
      </c>
      <c r="D391" s="171">
        <v>5139</v>
      </c>
      <c r="E391" s="173">
        <v>6171100000001</v>
      </c>
      <c r="F391" s="172" t="s">
        <v>131</v>
      </c>
      <c r="G391" s="65">
        <v>900</v>
      </c>
    </row>
    <row r="392" spans="1:7" x14ac:dyDescent="0.25">
      <c r="A392" s="171">
        <v>1000</v>
      </c>
      <c r="B392" s="172" t="s">
        <v>390</v>
      </c>
      <c r="C392" s="171">
        <v>6171</v>
      </c>
      <c r="D392" s="171">
        <v>5161</v>
      </c>
      <c r="E392" s="173">
        <v>6171100000001</v>
      </c>
      <c r="F392" s="172" t="s">
        <v>399</v>
      </c>
      <c r="G392" s="65">
        <v>3000</v>
      </c>
    </row>
    <row r="393" spans="1:7" x14ac:dyDescent="0.25">
      <c r="A393" s="171">
        <v>1000</v>
      </c>
      <c r="B393" s="172" t="s">
        <v>390</v>
      </c>
      <c r="C393" s="171">
        <v>6171</v>
      </c>
      <c r="D393" s="171">
        <v>5161</v>
      </c>
      <c r="E393" s="173">
        <v>6171100000001</v>
      </c>
      <c r="F393" s="172" t="s">
        <v>398</v>
      </c>
      <c r="G393" s="65">
        <v>1500</v>
      </c>
    </row>
    <row r="394" spans="1:7" x14ac:dyDescent="0.25">
      <c r="A394" s="171">
        <v>1000</v>
      </c>
      <c r="B394" s="172" t="s">
        <v>390</v>
      </c>
      <c r="C394" s="171">
        <v>6171</v>
      </c>
      <c r="D394" s="171">
        <v>5162</v>
      </c>
      <c r="E394" s="173">
        <v>6171100000001</v>
      </c>
      <c r="F394" s="172" t="s">
        <v>397</v>
      </c>
      <c r="G394" s="65">
        <v>50</v>
      </c>
    </row>
    <row r="395" spans="1:7" x14ac:dyDescent="0.25">
      <c r="A395" s="171">
        <v>1000</v>
      </c>
      <c r="B395" s="172" t="s">
        <v>390</v>
      </c>
      <c r="C395" s="171">
        <v>6171</v>
      </c>
      <c r="D395" s="171">
        <v>5162</v>
      </c>
      <c r="E395" s="173">
        <v>6171100000001</v>
      </c>
      <c r="F395" s="172" t="s">
        <v>396</v>
      </c>
      <c r="G395" s="65">
        <v>230</v>
      </c>
    </row>
    <row r="396" spans="1:7" x14ac:dyDescent="0.25">
      <c r="A396" s="171">
        <v>1000</v>
      </c>
      <c r="B396" s="172" t="s">
        <v>390</v>
      </c>
      <c r="C396" s="171">
        <v>6171</v>
      </c>
      <c r="D396" s="171">
        <v>5162</v>
      </c>
      <c r="E396" s="173">
        <v>6171100000001</v>
      </c>
      <c r="F396" s="172" t="s">
        <v>395</v>
      </c>
      <c r="G396" s="65">
        <v>1175.28</v>
      </c>
    </row>
    <row r="397" spans="1:7" x14ac:dyDescent="0.25">
      <c r="A397" s="171">
        <v>1000</v>
      </c>
      <c r="B397" s="172" t="s">
        <v>390</v>
      </c>
      <c r="C397" s="171">
        <v>6171</v>
      </c>
      <c r="D397" s="171">
        <v>5167</v>
      </c>
      <c r="E397" s="173">
        <v>6171100000001</v>
      </c>
      <c r="F397" s="172" t="s">
        <v>144</v>
      </c>
      <c r="G397" s="65">
        <v>150</v>
      </c>
    </row>
    <row r="398" spans="1:7" x14ac:dyDescent="0.25">
      <c r="A398" s="171">
        <v>1000</v>
      </c>
      <c r="B398" s="172" t="s">
        <v>390</v>
      </c>
      <c r="C398" s="171">
        <v>6171</v>
      </c>
      <c r="D398" s="171">
        <v>5168</v>
      </c>
      <c r="E398" s="173">
        <v>6171100000001</v>
      </c>
      <c r="F398" s="172" t="s">
        <v>394</v>
      </c>
      <c r="G398" s="65">
        <v>7237.3670000000002</v>
      </c>
    </row>
    <row r="399" spans="1:7" x14ac:dyDescent="0.25">
      <c r="A399" s="171">
        <v>1000</v>
      </c>
      <c r="B399" s="172" t="s">
        <v>390</v>
      </c>
      <c r="C399" s="171">
        <v>6171</v>
      </c>
      <c r="D399" s="171">
        <v>5169</v>
      </c>
      <c r="E399" s="173">
        <v>6171100000001</v>
      </c>
      <c r="F399" s="172" t="s">
        <v>180</v>
      </c>
      <c r="G399" s="65">
        <v>295.37</v>
      </c>
    </row>
    <row r="400" spans="1:7" x14ac:dyDescent="0.25">
      <c r="A400" s="171">
        <v>1000</v>
      </c>
      <c r="B400" s="172" t="s">
        <v>390</v>
      </c>
      <c r="C400" s="171">
        <v>6171</v>
      </c>
      <c r="D400" s="171">
        <v>5171</v>
      </c>
      <c r="E400" s="173">
        <v>6171100000001</v>
      </c>
      <c r="F400" s="172" t="s">
        <v>122</v>
      </c>
      <c r="G400" s="65">
        <v>140</v>
      </c>
    </row>
    <row r="401" spans="1:7" x14ac:dyDescent="0.25">
      <c r="A401" s="171">
        <v>1000</v>
      </c>
      <c r="B401" s="172" t="s">
        <v>390</v>
      </c>
      <c r="C401" s="171">
        <v>6171</v>
      </c>
      <c r="D401" s="171">
        <v>5172</v>
      </c>
      <c r="E401" s="173">
        <v>6171100000001</v>
      </c>
      <c r="F401" s="172" t="s">
        <v>393</v>
      </c>
      <c r="G401" s="65">
        <v>330</v>
      </c>
    </row>
    <row r="402" spans="1:7" x14ac:dyDescent="0.25">
      <c r="A402" s="171">
        <v>1000</v>
      </c>
      <c r="B402" s="172" t="s">
        <v>390</v>
      </c>
      <c r="C402" s="171">
        <v>6171</v>
      </c>
      <c r="D402" s="171">
        <v>5173</v>
      </c>
      <c r="E402" s="173">
        <v>6171100000001</v>
      </c>
      <c r="F402" s="172" t="s">
        <v>121</v>
      </c>
      <c r="G402" s="65">
        <v>40</v>
      </c>
    </row>
    <row r="403" spans="1:7" x14ac:dyDescent="0.25">
      <c r="A403" s="171">
        <v>1000</v>
      </c>
      <c r="B403" s="172" t="s">
        <v>390</v>
      </c>
      <c r="C403" s="171">
        <v>6171</v>
      </c>
      <c r="D403" s="171">
        <v>5175</v>
      </c>
      <c r="E403" s="173">
        <v>6171100000001</v>
      </c>
      <c r="F403" s="172" t="s">
        <v>120</v>
      </c>
      <c r="G403" s="65">
        <v>10</v>
      </c>
    </row>
    <row r="404" spans="1:7" x14ac:dyDescent="0.25">
      <c r="A404" s="171">
        <v>1000</v>
      </c>
      <c r="B404" s="172" t="s">
        <v>390</v>
      </c>
      <c r="C404" s="171">
        <v>6171</v>
      </c>
      <c r="D404" s="171">
        <v>5176</v>
      </c>
      <c r="E404" s="173">
        <v>6171100000001</v>
      </c>
      <c r="F404" s="172" t="s">
        <v>392</v>
      </c>
      <c r="G404" s="65">
        <v>10</v>
      </c>
    </row>
    <row r="405" spans="1:7" x14ac:dyDescent="0.25">
      <c r="A405" s="171">
        <v>1000</v>
      </c>
      <c r="B405" s="172" t="s">
        <v>390</v>
      </c>
      <c r="C405" s="171">
        <v>6171</v>
      </c>
      <c r="D405" s="171">
        <v>5179</v>
      </c>
      <c r="E405" s="173">
        <v>6171100000001</v>
      </c>
      <c r="F405" s="172" t="s">
        <v>391</v>
      </c>
      <c r="G405" s="65">
        <v>0</v>
      </c>
    </row>
    <row r="406" spans="1:7" x14ac:dyDescent="0.25">
      <c r="A406" s="171">
        <v>1000</v>
      </c>
      <c r="B406" s="172" t="s">
        <v>390</v>
      </c>
      <c r="C406" s="171">
        <v>6171</v>
      </c>
      <c r="D406" s="171">
        <v>5901</v>
      </c>
      <c r="E406" s="173">
        <v>6171100000001</v>
      </c>
      <c r="F406" s="172" t="s">
        <v>179</v>
      </c>
      <c r="G406" s="65">
        <v>0</v>
      </c>
    </row>
    <row r="407" spans="1:7" ht="15.75" thickBot="1" x14ac:dyDescent="0.3">
      <c r="A407" s="171"/>
      <c r="B407" s="172"/>
      <c r="C407" s="171"/>
      <c r="D407" s="171"/>
      <c r="E407" s="173"/>
      <c r="F407" s="189" t="s">
        <v>642</v>
      </c>
      <c r="G407" s="65"/>
    </row>
    <row r="408" spans="1:7" x14ac:dyDescent="0.25">
      <c r="A408" s="174"/>
      <c r="B408" s="175" t="s">
        <v>6</v>
      </c>
      <c r="C408" s="176">
        <v>6171</v>
      </c>
      <c r="D408" s="174"/>
      <c r="E408" s="177"/>
      <c r="F408" s="178"/>
      <c r="G408" s="67">
        <f>SUM(G384:G407)</f>
        <v>32686.217000000001</v>
      </c>
    </row>
    <row r="409" spans="1:7" x14ac:dyDescent="0.25">
      <c r="A409" s="172"/>
    </row>
    <row r="410" spans="1:7" x14ac:dyDescent="0.25">
      <c r="B410" s="179" t="s">
        <v>373</v>
      </c>
      <c r="G410" s="66">
        <f>SUM(G408)</f>
        <v>32686.217000000001</v>
      </c>
    </row>
    <row r="413" spans="1:7" x14ac:dyDescent="0.25">
      <c r="A413" s="171">
        <v>1100</v>
      </c>
      <c r="B413" s="172" t="s">
        <v>372</v>
      </c>
      <c r="C413" s="171">
        <v>1014</v>
      </c>
      <c r="D413" s="171">
        <v>5169</v>
      </c>
      <c r="E413" s="173">
        <v>1014000000001</v>
      </c>
      <c r="F413" s="172" t="s">
        <v>371</v>
      </c>
      <c r="G413" s="65">
        <v>100</v>
      </c>
    </row>
    <row r="414" spans="1:7" ht="15.75" thickBot="1" x14ac:dyDescent="0.3">
      <c r="A414" s="171"/>
      <c r="B414" s="172"/>
      <c r="C414" s="171"/>
      <c r="D414" s="171"/>
      <c r="E414" s="173"/>
      <c r="F414" s="189" t="s">
        <v>642</v>
      </c>
      <c r="G414" s="65"/>
    </row>
    <row r="415" spans="1:7" x14ac:dyDescent="0.25">
      <c r="A415" s="174"/>
      <c r="B415" s="175" t="s">
        <v>6</v>
      </c>
      <c r="C415" s="176">
        <v>1014</v>
      </c>
      <c r="D415" s="174"/>
      <c r="E415" s="177"/>
      <c r="F415" s="178"/>
      <c r="G415" s="67">
        <f>SUM(G413:G414)</f>
        <v>100</v>
      </c>
    </row>
    <row r="416" spans="1:7" x14ac:dyDescent="0.25">
      <c r="A416" s="180"/>
      <c r="B416" s="181"/>
      <c r="C416" s="182"/>
      <c r="D416" s="180"/>
      <c r="E416" s="183"/>
      <c r="F416" s="184"/>
      <c r="G416" s="68"/>
    </row>
    <row r="417" spans="1:7" x14ac:dyDescent="0.25">
      <c r="A417" s="171">
        <v>1100</v>
      </c>
      <c r="B417" s="172" t="s">
        <v>361</v>
      </c>
      <c r="C417" s="171">
        <v>2212</v>
      </c>
      <c r="D417" s="171">
        <v>5139</v>
      </c>
      <c r="E417" s="173">
        <v>2212000000001</v>
      </c>
      <c r="F417" s="172" t="s">
        <v>370</v>
      </c>
      <c r="G417" s="65">
        <v>40</v>
      </c>
    </row>
    <row r="418" spans="1:7" x14ac:dyDescent="0.25">
      <c r="A418" s="171">
        <v>1100</v>
      </c>
      <c r="B418" s="172" t="s">
        <v>361</v>
      </c>
      <c r="C418" s="171">
        <v>2212</v>
      </c>
      <c r="D418" s="171">
        <v>5164</v>
      </c>
      <c r="E418" s="173">
        <v>2212000000001</v>
      </c>
      <c r="F418" s="172" t="s">
        <v>369</v>
      </c>
      <c r="G418" s="65">
        <v>53.94</v>
      </c>
    </row>
    <row r="419" spans="1:7" x14ac:dyDescent="0.25">
      <c r="A419" s="171">
        <v>1100</v>
      </c>
      <c r="B419" s="172" t="s">
        <v>361</v>
      </c>
      <c r="C419" s="171">
        <v>2212</v>
      </c>
      <c r="D419" s="171">
        <v>5166</v>
      </c>
      <c r="E419" s="173">
        <v>2212000000001</v>
      </c>
      <c r="F419" s="172" t="s">
        <v>368</v>
      </c>
      <c r="G419" s="65">
        <v>50</v>
      </c>
    </row>
    <row r="420" spans="1:7" x14ac:dyDescent="0.25">
      <c r="A420" s="171">
        <v>1100</v>
      </c>
      <c r="B420" s="172" t="s">
        <v>361</v>
      </c>
      <c r="C420" s="171">
        <v>2212</v>
      </c>
      <c r="D420" s="171">
        <v>5169</v>
      </c>
      <c r="E420" s="173">
        <v>2212000000001</v>
      </c>
      <c r="F420" s="172" t="s">
        <v>367</v>
      </c>
      <c r="G420" s="65">
        <v>200</v>
      </c>
    </row>
    <row r="421" spans="1:7" x14ac:dyDescent="0.25">
      <c r="A421" s="171">
        <v>1100</v>
      </c>
      <c r="B421" s="172" t="s">
        <v>361</v>
      </c>
      <c r="C421" s="171">
        <v>2212</v>
      </c>
      <c r="D421" s="171">
        <v>5171</v>
      </c>
      <c r="E421" s="173">
        <v>2212000000001</v>
      </c>
      <c r="F421" s="172" t="s">
        <v>366</v>
      </c>
      <c r="G421" s="65">
        <v>1200</v>
      </c>
    </row>
    <row r="422" spans="1:7" x14ac:dyDescent="0.25">
      <c r="A422" s="171">
        <v>1100</v>
      </c>
      <c r="B422" s="172" t="s">
        <v>361</v>
      </c>
      <c r="C422" s="171">
        <v>2212</v>
      </c>
      <c r="D422" s="171">
        <v>5171</v>
      </c>
      <c r="E422" s="173">
        <v>2212000000001</v>
      </c>
      <c r="F422" s="172" t="s">
        <v>365</v>
      </c>
      <c r="G422" s="65">
        <v>1000</v>
      </c>
    </row>
    <row r="423" spans="1:7" x14ac:dyDescent="0.25">
      <c r="A423" s="171">
        <v>1100</v>
      </c>
      <c r="B423" s="172" t="s">
        <v>361</v>
      </c>
      <c r="C423" s="171">
        <v>2212</v>
      </c>
      <c r="D423" s="171">
        <v>5171</v>
      </c>
      <c r="E423" s="173">
        <v>2212000000001</v>
      </c>
      <c r="F423" s="172" t="s">
        <v>364</v>
      </c>
      <c r="G423" s="65">
        <v>70</v>
      </c>
    </row>
    <row r="424" spans="1:7" x14ac:dyDescent="0.25">
      <c r="A424" s="171">
        <v>1100</v>
      </c>
      <c r="B424" s="172" t="s">
        <v>361</v>
      </c>
      <c r="C424" s="171">
        <v>2212</v>
      </c>
      <c r="D424" s="171">
        <v>5171</v>
      </c>
      <c r="E424" s="173">
        <v>2212000000001</v>
      </c>
      <c r="F424" s="172" t="s">
        <v>363</v>
      </c>
      <c r="G424" s="65">
        <v>1000</v>
      </c>
    </row>
    <row r="425" spans="1:7" x14ac:dyDescent="0.25">
      <c r="A425" s="171">
        <v>1100</v>
      </c>
      <c r="B425" s="172" t="s">
        <v>361</v>
      </c>
      <c r="C425" s="171">
        <v>2212</v>
      </c>
      <c r="D425" s="171">
        <v>5171</v>
      </c>
      <c r="E425" s="173">
        <v>2212000000001</v>
      </c>
      <c r="F425" s="172" t="s">
        <v>362</v>
      </c>
      <c r="G425" s="65">
        <v>500</v>
      </c>
    </row>
    <row r="426" spans="1:7" x14ac:dyDescent="0.25">
      <c r="A426" s="171">
        <v>1100</v>
      </c>
      <c r="B426" s="172" t="s">
        <v>361</v>
      </c>
      <c r="C426" s="171">
        <v>2212</v>
      </c>
      <c r="D426" s="171">
        <v>5362</v>
      </c>
      <c r="E426" s="173">
        <v>2212000000001</v>
      </c>
      <c r="F426" s="172" t="s">
        <v>360</v>
      </c>
      <c r="G426" s="65">
        <v>100</v>
      </c>
    </row>
    <row r="427" spans="1:7" ht="15.75" thickBot="1" x14ac:dyDescent="0.3">
      <c r="A427" s="171"/>
      <c r="B427" s="172"/>
      <c r="C427" s="171"/>
      <c r="D427" s="171"/>
      <c r="E427" s="173"/>
      <c r="F427" s="189" t="s">
        <v>642</v>
      </c>
      <c r="G427" s="65"/>
    </row>
    <row r="428" spans="1:7" x14ac:dyDescent="0.25">
      <c r="A428" s="174"/>
      <c r="B428" s="175" t="s">
        <v>6</v>
      </c>
      <c r="C428" s="176">
        <v>2212</v>
      </c>
      <c r="D428" s="174"/>
      <c r="E428" s="177"/>
      <c r="F428" s="178"/>
      <c r="G428" s="67">
        <f>SUM(G417:G427)</f>
        <v>4213.9400000000005</v>
      </c>
    </row>
    <row r="429" spans="1:7" x14ac:dyDescent="0.25">
      <c r="A429" s="180"/>
      <c r="B429" s="181"/>
      <c r="C429" s="182"/>
      <c r="D429" s="180"/>
      <c r="E429" s="183"/>
      <c r="F429" s="184"/>
      <c r="G429" s="68"/>
    </row>
    <row r="430" spans="1:7" x14ac:dyDescent="0.25">
      <c r="A430" s="171">
        <v>1100</v>
      </c>
      <c r="B430" s="172" t="s">
        <v>348</v>
      </c>
      <c r="C430" s="171">
        <v>2219</v>
      </c>
      <c r="D430" s="171">
        <v>5139</v>
      </c>
      <c r="E430" s="173">
        <v>2219000000001</v>
      </c>
      <c r="F430" s="172" t="s">
        <v>131</v>
      </c>
      <c r="G430" s="65">
        <v>20</v>
      </c>
    </row>
    <row r="431" spans="1:7" x14ac:dyDescent="0.25">
      <c r="A431" s="171">
        <v>1100</v>
      </c>
      <c r="B431" s="172" t="s">
        <v>348</v>
      </c>
      <c r="C431" s="171">
        <v>2219</v>
      </c>
      <c r="D431" s="171">
        <v>5164</v>
      </c>
      <c r="E431" s="173">
        <v>2219000000001</v>
      </c>
      <c r="F431" s="172" t="s">
        <v>350</v>
      </c>
      <c r="G431" s="65">
        <v>5.2</v>
      </c>
    </row>
    <row r="432" spans="1:7" x14ac:dyDescent="0.25">
      <c r="A432" s="171">
        <v>1100</v>
      </c>
      <c r="B432" s="172" t="s">
        <v>348</v>
      </c>
      <c r="C432" s="171">
        <v>2219</v>
      </c>
      <c r="D432" s="171">
        <v>5166</v>
      </c>
      <c r="E432" s="173">
        <v>2219000000001</v>
      </c>
      <c r="F432" s="172" t="s">
        <v>145</v>
      </c>
      <c r="G432" s="65">
        <v>20</v>
      </c>
    </row>
    <row r="433" spans="1:7" x14ac:dyDescent="0.25">
      <c r="A433" s="171">
        <v>1100</v>
      </c>
      <c r="B433" s="172" t="s">
        <v>348</v>
      </c>
      <c r="C433" s="171">
        <v>2219</v>
      </c>
      <c r="D433" s="171">
        <v>5169</v>
      </c>
      <c r="E433" s="173">
        <v>2219000000001</v>
      </c>
      <c r="F433" s="172" t="s">
        <v>180</v>
      </c>
      <c r="G433" s="65">
        <v>100</v>
      </c>
    </row>
    <row r="434" spans="1:7" x14ac:dyDescent="0.25">
      <c r="A434" s="171">
        <v>1100</v>
      </c>
      <c r="B434" s="172" t="s">
        <v>348</v>
      </c>
      <c r="C434" s="171">
        <v>2219</v>
      </c>
      <c r="D434" s="171">
        <v>5171</v>
      </c>
      <c r="E434" s="173">
        <v>2219000000001</v>
      </c>
      <c r="F434" s="172" t="s">
        <v>349</v>
      </c>
      <c r="G434" s="65">
        <v>650</v>
      </c>
    </row>
    <row r="435" spans="1:7" x14ac:dyDescent="0.25">
      <c r="A435" s="171">
        <v>1100</v>
      </c>
      <c r="B435" s="172" t="s">
        <v>348</v>
      </c>
      <c r="C435" s="171">
        <v>2219</v>
      </c>
      <c r="D435" s="171">
        <v>5171</v>
      </c>
      <c r="E435" s="173">
        <v>2219000000001</v>
      </c>
      <c r="F435" s="172" t="s">
        <v>122</v>
      </c>
      <c r="G435" s="65">
        <v>200</v>
      </c>
    </row>
    <row r="436" spans="1:7" ht="15.75" thickBot="1" x14ac:dyDescent="0.3">
      <c r="A436" s="171"/>
      <c r="B436" s="172"/>
      <c r="C436" s="171"/>
      <c r="D436" s="171"/>
      <c r="E436" s="173"/>
      <c r="F436" s="189" t="s">
        <v>642</v>
      </c>
      <c r="G436" s="65"/>
    </row>
    <row r="437" spans="1:7" x14ac:dyDescent="0.25">
      <c r="A437" s="174"/>
      <c r="B437" s="175" t="s">
        <v>6</v>
      </c>
      <c r="C437" s="176">
        <v>2219</v>
      </c>
      <c r="D437" s="174"/>
      <c r="E437" s="177"/>
      <c r="F437" s="178"/>
      <c r="G437" s="67">
        <f>SUM(G430:G436)</f>
        <v>995.2</v>
      </c>
    </row>
    <row r="438" spans="1:7" x14ac:dyDescent="0.25">
      <c r="A438" s="180"/>
      <c r="B438" s="181"/>
      <c r="C438" s="182"/>
      <c r="D438" s="180"/>
      <c r="E438" s="183"/>
      <c r="F438" s="184"/>
      <c r="G438" s="68"/>
    </row>
    <row r="439" spans="1:7" x14ac:dyDescent="0.25">
      <c r="A439" s="171">
        <v>1100</v>
      </c>
      <c r="B439" s="172" t="s">
        <v>342</v>
      </c>
      <c r="C439" s="171">
        <v>2292</v>
      </c>
      <c r="D439" s="171">
        <v>5171</v>
      </c>
      <c r="E439" s="173">
        <v>2292000000001</v>
      </c>
      <c r="F439" s="172" t="s">
        <v>122</v>
      </c>
      <c r="G439" s="65">
        <v>20</v>
      </c>
    </row>
    <row r="440" spans="1:7" x14ac:dyDescent="0.25">
      <c r="A440" s="171">
        <v>1100</v>
      </c>
      <c r="B440" s="172" t="s">
        <v>342</v>
      </c>
      <c r="C440" s="171">
        <v>2292</v>
      </c>
      <c r="D440" s="171">
        <v>5323</v>
      </c>
      <c r="E440" s="173">
        <v>2292000000001</v>
      </c>
      <c r="F440" s="172" t="s">
        <v>341</v>
      </c>
      <c r="G440" s="65">
        <v>750.07</v>
      </c>
    </row>
    <row r="441" spans="1:7" ht="15.75" thickBot="1" x14ac:dyDescent="0.3">
      <c r="A441" s="171"/>
      <c r="B441" s="172"/>
      <c r="C441" s="171"/>
      <c r="D441" s="171"/>
      <c r="E441" s="173"/>
      <c r="F441" s="189" t="s">
        <v>642</v>
      </c>
      <c r="G441" s="65"/>
    </row>
    <row r="442" spans="1:7" x14ac:dyDescent="0.25">
      <c r="A442" s="174"/>
      <c r="B442" s="175" t="s">
        <v>6</v>
      </c>
      <c r="C442" s="176">
        <v>2292</v>
      </c>
      <c r="D442" s="174"/>
      <c r="E442" s="177"/>
      <c r="F442" s="178"/>
      <c r="G442" s="67">
        <f>SUM(G439:G441)</f>
        <v>770.07</v>
      </c>
    </row>
    <row r="443" spans="1:7" x14ac:dyDescent="0.25">
      <c r="A443" s="180"/>
      <c r="B443" s="181"/>
      <c r="C443" s="182"/>
      <c r="D443" s="180"/>
      <c r="E443" s="183"/>
      <c r="F443" s="184"/>
      <c r="G443" s="68"/>
    </row>
    <row r="444" spans="1:7" x14ac:dyDescent="0.25">
      <c r="A444" s="171">
        <v>1100</v>
      </c>
      <c r="B444" s="172" t="s">
        <v>683</v>
      </c>
      <c r="C444" s="171">
        <v>2293</v>
      </c>
      <c r="D444" s="171">
        <v>5169</v>
      </c>
      <c r="E444" s="173">
        <v>2294000000001</v>
      </c>
      <c r="F444" s="172" t="s">
        <v>682</v>
      </c>
      <c r="G444" s="65">
        <v>240</v>
      </c>
    </row>
    <row r="445" spans="1:7" ht="15.75" thickBot="1" x14ac:dyDescent="0.3">
      <c r="A445" s="171"/>
      <c r="B445" s="172"/>
      <c r="C445" s="171"/>
      <c r="D445" s="171"/>
      <c r="E445" s="173"/>
      <c r="F445" s="189" t="s">
        <v>642</v>
      </c>
      <c r="G445" s="65"/>
    </row>
    <row r="446" spans="1:7" x14ac:dyDescent="0.25">
      <c r="A446" s="174"/>
      <c r="B446" s="175" t="s">
        <v>6</v>
      </c>
      <c r="C446" s="176">
        <v>2293</v>
      </c>
      <c r="D446" s="174"/>
      <c r="E446" s="177"/>
      <c r="F446" s="178"/>
      <c r="G446" s="67">
        <f>SUM(G444:G445)</f>
        <v>240</v>
      </c>
    </row>
    <row r="447" spans="1:7" x14ac:dyDescent="0.25">
      <c r="A447" s="180"/>
      <c r="B447" s="181"/>
      <c r="C447" s="182"/>
      <c r="D447" s="180"/>
      <c r="E447" s="183"/>
      <c r="F447" s="184"/>
      <c r="G447" s="68"/>
    </row>
    <row r="448" spans="1:7" x14ac:dyDescent="0.25">
      <c r="A448" s="171">
        <v>1100</v>
      </c>
      <c r="B448" s="172" t="s">
        <v>340</v>
      </c>
      <c r="C448" s="171">
        <v>2294</v>
      </c>
      <c r="D448" s="171">
        <v>5323</v>
      </c>
      <c r="E448" s="173">
        <v>2294000000001</v>
      </c>
      <c r="F448" s="172" t="s">
        <v>339</v>
      </c>
      <c r="G448" s="65">
        <v>1497.45</v>
      </c>
    </row>
    <row r="449" spans="1:7" ht="15.75" thickBot="1" x14ac:dyDescent="0.3">
      <c r="A449" s="171"/>
      <c r="B449" s="172"/>
      <c r="C449" s="171"/>
      <c r="D449" s="171"/>
      <c r="E449" s="173"/>
      <c r="F449" s="189" t="s">
        <v>642</v>
      </c>
      <c r="G449" s="65"/>
    </row>
    <row r="450" spans="1:7" x14ac:dyDescent="0.25">
      <c r="A450" s="174"/>
      <c r="B450" s="175" t="s">
        <v>6</v>
      </c>
      <c r="C450" s="176">
        <v>2294</v>
      </c>
      <c r="D450" s="174"/>
      <c r="E450" s="177"/>
      <c r="F450" s="178"/>
      <c r="G450" s="67">
        <f>SUM(G448:G449)</f>
        <v>1497.45</v>
      </c>
    </row>
    <row r="451" spans="1:7" x14ac:dyDescent="0.25">
      <c r="A451" s="180"/>
      <c r="B451" s="181"/>
      <c r="C451" s="182"/>
      <c r="D451" s="180"/>
      <c r="E451" s="183"/>
      <c r="F451" s="184"/>
      <c r="G451" s="68"/>
    </row>
    <row r="452" spans="1:7" x14ac:dyDescent="0.25">
      <c r="A452" s="171">
        <v>1100</v>
      </c>
      <c r="B452" s="172" t="s">
        <v>326</v>
      </c>
      <c r="C452" s="171">
        <v>2310</v>
      </c>
      <c r="D452" s="171">
        <v>5011</v>
      </c>
      <c r="E452" s="173">
        <v>2310000000001</v>
      </c>
      <c r="F452" s="172" t="s">
        <v>317</v>
      </c>
      <c r="G452" s="65">
        <v>920</v>
      </c>
    </row>
    <row r="453" spans="1:7" x14ac:dyDescent="0.25">
      <c r="A453" s="171">
        <v>1100</v>
      </c>
      <c r="B453" s="172" t="s">
        <v>326</v>
      </c>
      <c r="C453" s="171">
        <v>2310</v>
      </c>
      <c r="D453" s="171">
        <v>5021</v>
      </c>
      <c r="E453" s="173">
        <v>2310000000001</v>
      </c>
      <c r="F453" s="172" t="s">
        <v>338</v>
      </c>
      <c r="G453" s="65">
        <v>250</v>
      </c>
    </row>
    <row r="454" spans="1:7" x14ac:dyDescent="0.25">
      <c r="A454" s="171">
        <v>1100</v>
      </c>
      <c r="B454" s="172" t="s">
        <v>326</v>
      </c>
      <c r="C454" s="171">
        <v>2310</v>
      </c>
      <c r="D454" s="171">
        <v>5031</v>
      </c>
      <c r="E454" s="173">
        <v>2310000000001</v>
      </c>
      <c r="F454" s="172" t="s">
        <v>138</v>
      </c>
      <c r="G454" s="65">
        <v>228.16</v>
      </c>
    </row>
    <row r="455" spans="1:7" x14ac:dyDescent="0.25">
      <c r="A455" s="171">
        <v>1100</v>
      </c>
      <c r="B455" s="172" t="s">
        <v>326</v>
      </c>
      <c r="C455" s="171">
        <v>2310</v>
      </c>
      <c r="D455" s="171">
        <v>5032</v>
      </c>
      <c r="E455" s="173">
        <v>2310000000001</v>
      </c>
      <c r="F455" s="172" t="s">
        <v>137</v>
      </c>
      <c r="G455" s="65">
        <v>82.8</v>
      </c>
    </row>
    <row r="456" spans="1:7" x14ac:dyDescent="0.25">
      <c r="A456" s="171">
        <v>1100</v>
      </c>
      <c r="B456" s="172" t="s">
        <v>326</v>
      </c>
      <c r="C456" s="171">
        <v>2310</v>
      </c>
      <c r="D456" s="171">
        <v>5132</v>
      </c>
      <c r="E456" s="173">
        <v>2310000000001</v>
      </c>
      <c r="F456" s="172" t="s">
        <v>135</v>
      </c>
      <c r="G456" s="65">
        <v>8</v>
      </c>
    </row>
    <row r="457" spans="1:7" x14ac:dyDescent="0.25">
      <c r="A457" s="171">
        <v>1100</v>
      </c>
      <c r="B457" s="172" t="s">
        <v>326</v>
      </c>
      <c r="C457" s="171">
        <v>2310</v>
      </c>
      <c r="D457" s="171">
        <v>5134</v>
      </c>
      <c r="E457" s="173">
        <v>2310000000001</v>
      </c>
      <c r="F457" s="172" t="s">
        <v>174</v>
      </c>
      <c r="G457" s="65">
        <v>43</v>
      </c>
    </row>
    <row r="458" spans="1:7" x14ac:dyDescent="0.25">
      <c r="A458" s="171">
        <v>1100</v>
      </c>
      <c r="B458" s="172" t="s">
        <v>326</v>
      </c>
      <c r="C458" s="171">
        <v>2310</v>
      </c>
      <c r="D458" s="171">
        <v>5137</v>
      </c>
      <c r="E458" s="173">
        <v>2310000000001</v>
      </c>
      <c r="F458" s="172" t="s">
        <v>132</v>
      </c>
      <c r="G458" s="65">
        <v>20</v>
      </c>
    </row>
    <row r="459" spans="1:7" x14ac:dyDescent="0.25">
      <c r="A459" s="171">
        <v>1100</v>
      </c>
      <c r="B459" s="172" t="s">
        <v>326</v>
      </c>
      <c r="C459" s="171">
        <v>2310</v>
      </c>
      <c r="D459" s="171">
        <v>5139</v>
      </c>
      <c r="E459" s="173">
        <v>2310000000001</v>
      </c>
      <c r="F459" s="172" t="s">
        <v>131</v>
      </c>
      <c r="G459" s="65">
        <v>250</v>
      </c>
    </row>
    <row r="460" spans="1:7" x14ac:dyDescent="0.25">
      <c r="A460" s="171">
        <v>1100</v>
      </c>
      <c r="B460" s="172" t="s">
        <v>326</v>
      </c>
      <c r="C460" s="171">
        <v>2310</v>
      </c>
      <c r="D460" s="171">
        <v>5151</v>
      </c>
      <c r="E460" s="173">
        <v>2310000000001</v>
      </c>
      <c r="F460" s="172" t="s">
        <v>337</v>
      </c>
      <c r="G460" s="65">
        <v>12200</v>
      </c>
    </row>
    <row r="461" spans="1:7" x14ac:dyDescent="0.25">
      <c r="A461" s="171">
        <v>1100</v>
      </c>
      <c r="B461" s="172" t="s">
        <v>326</v>
      </c>
      <c r="C461" s="171">
        <v>2310</v>
      </c>
      <c r="D461" s="171">
        <v>5154</v>
      </c>
      <c r="E461" s="173">
        <v>2310000000001</v>
      </c>
      <c r="F461" s="172" t="s">
        <v>171</v>
      </c>
      <c r="G461" s="65">
        <v>700</v>
      </c>
    </row>
    <row r="462" spans="1:7" x14ac:dyDescent="0.25">
      <c r="A462" s="171">
        <v>1100</v>
      </c>
      <c r="B462" s="172" t="s">
        <v>326</v>
      </c>
      <c r="C462" s="171">
        <v>2310</v>
      </c>
      <c r="D462" s="171">
        <v>5156</v>
      </c>
      <c r="E462" s="173">
        <v>2310000000001</v>
      </c>
      <c r="F462" s="172" t="s">
        <v>129</v>
      </c>
      <c r="G462" s="65">
        <v>60</v>
      </c>
    </row>
    <row r="463" spans="1:7" x14ac:dyDescent="0.25">
      <c r="A463" s="171">
        <v>1100</v>
      </c>
      <c r="B463" s="172" t="s">
        <v>326</v>
      </c>
      <c r="C463" s="171">
        <v>2310</v>
      </c>
      <c r="D463" s="171">
        <v>5161</v>
      </c>
      <c r="E463" s="173">
        <v>2310000000001</v>
      </c>
      <c r="F463" s="172" t="s">
        <v>128</v>
      </c>
      <c r="G463" s="65">
        <v>0</v>
      </c>
    </row>
    <row r="464" spans="1:7" x14ac:dyDescent="0.25">
      <c r="A464" s="171">
        <v>1100</v>
      </c>
      <c r="B464" s="172" t="s">
        <v>326</v>
      </c>
      <c r="C464" s="171">
        <v>2310</v>
      </c>
      <c r="D464" s="171">
        <v>5162</v>
      </c>
      <c r="E464" s="173">
        <v>2310000000001</v>
      </c>
      <c r="F464" s="172" t="s">
        <v>336</v>
      </c>
      <c r="G464" s="65">
        <v>28</v>
      </c>
    </row>
    <row r="465" spans="1:7" x14ac:dyDescent="0.25">
      <c r="A465" s="171">
        <v>1100</v>
      </c>
      <c r="B465" s="172" t="s">
        <v>326</v>
      </c>
      <c r="C465" s="171">
        <v>2310</v>
      </c>
      <c r="D465" s="171">
        <v>5166</v>
      </c>
      <c r="E465" s="173">
        <v>2310000000001</v>
      </c>
      <c r="F465" s="172" t="s">
        <v>335</v>
      </c>
      <c r="G465" s="65">
        <v>0</v>
      </c>
    </row>
    <row r="466" spans="1:7" x14ac:dyDescent="0.25">
      <c r="A466" s="171">
        <v>1100</v>
      </c>
      <c r="B466" s="172" t="s">
        <v>326</v>
      </c>
      <c r="C466" s="171">
        <v>2310</v>
      </c>
      <c r="D466" s="171">
        <v>5169</v>
      </c>
      <c r="E466" s="173">
        <v>2310000000001</v>
      </c>
      <c r="F466" s="172" t="s">
        <v>334</v>
      </c>
      <c r="G466" s="65">
        <v>820</v>
      </c>
    </row>
    <row r="467" spans="1:7" x14ac:dyDescent="0.25">
      <c r="A467" s="171">
        <v>1100</v>
      </c>
      <c r="B467" s="172" t="s">
        <v>326</v>
      </c>
      <c r="C467" s="171">
        <v>2310</v>
      </c>
      <c r="D467" s="171">
        <v>5169</v>
      </c>
      <c r="E467" s="173">
        <v>2310000000001</v>
      </c>
      <c r="F467" s="172" t="s">
        <v>333</v>
      </c>
      <c r="G467" s="65">
        <v>220</v>
      </c>
    </row>
    <row r="468" spans="1:7" x14ac:dyDescent="0.25">
      <c r="A468" s="171">
        <v>1100</v>
      </c>
      <c r="B468" s="172" t="s">
        <v>326</v>
      </c>
      <c r="C468" s="171">
        <v>2310</v>
      </c>
      <c r="D468" s="171">
        <v>5169</v>
      </c>
      <c r="E468" s="173">
        <v>2310000000001</v>
      </c>
      <c r="F468" s="172" t="s">
        <v>332</v>
      </c>
      <c r="G468" s="65">
        <v>500</v>
      </c>
    </row>
    <row r="469" spans="1:7" x14ac:dyDescent="0.25">
      <c r="A469" s="171">
        <v>1100</v>
      </c>
      <c r="B469" s="172" t="s">
        <v>326</v>
      </c>
      <c r="C469" s="171">
        <v>2310</v>
      </c>
      <c r="D469" s="171">
        <v>5171</v>
      </c>
      <c r="E469" s="173">
        <v>2310000000001</v>
      </c>
      <c r="F469" s="172" t="s">
        <v>331</v>
      </c>
      <c r="G469" s="65">
        <v>800</v>
      </c>
    </row>
    <row r="470" spans="1:7" x14ac:dyDescent="0.25">
      <c r="A470" s="171">
        <v>1100</v>
      </c>
      <c r="B470" s="172" t="s">
        <v>326</v>
      </c>
      <c r="C470" s="171">
        <v>2310</v>
      </c>
      <c r="D470" s="171">
        <v>5171</v>
      </c>
      <c r="E470" s="173">
        <v>2310000000001</v>
      </c>
      <c r="F470" s="172" t="s">
        <v>122</v>
      </c>
      <c r="G470" s="65">
        <v>800</v>
      </c>
    </row>
    <row r="471" spans="1:7" x14ac:dyDescent="0.25">
      <c r="A471" s="171">
        <v>1100</v>
      </c>
      <c r="B471" s="172" t="s">
        <v>326</v>
      </c>
      <c r="C471" s="171">
        <v>2310</v>
      </c>
      <c r="D471" s="171">
        <v>5171</v>
      </c>
      <c r="E471" s="173">
        <v>2310000000001</v>
      </c>
      <c r="F471" s="172" t="s">
        <v>330</v>
      </c>
      <c r="G471" s="65">
        <v>750</v>
      </c>
    </row>
    <row r="472" spans="1:7" x14ac:dyDescent="0.25">
      <c r="A472" s="171">
        <v>1100</v>
      </c>
      <c r="B472" s="172" t="s">
        <v>326</v>
      </c>
      <c r="C472" s="171">
        <v>2310</v>
      </c>
      <c r="D472" s="171">
        <v>5171</v>
      </c>
      <c r="E472" s="173">
        <v>2310000000001</v>
      </c>
      <c r="F472" s="172" t="s">
        <v>329</v>
      </c>
      <c r="G472" s="65">
        <v>200</v>
      </c>
    </row>
    <row r="473" spans="1:7" x14ac:dyDescent="0.25">
      <c r="A473" s="171">
        <v>1100</v>
      </c>
      <c r="B473" s="172" t="s">
        <v>326</v>
      </c>
      <c r="C473" s="171">
        <v>2310</v>
      </c>
      <c r="D473" s="171">
        <v>5171</v>
      </c>
      <c r="E473" s="173">
        <v>2310000000001</v>
      </c>
      <c r="F473" s="172" t="s">
        <v>328</v>
      </c>
      <c r="G473" s="65">
        <v>250</v>
      </c>
    </row>
    <row r="474" spans="1:7" x14ac:dyDescent="0.25">
      <c r="A474" s="171">
        <v>1100</v>
      </c>
      <c r="B474" s="172" t="s">
        <v>326</v>
      </c>
      <c r="C474" s="171">
        <v>2310</v>
      </c>
      <c r="D474" s="171">
        <v>5171</v>
      </c>
      <c r="E474" s="173">
        <v>2310000000001</v>
      </c>
      <c r="F474" s="172" t="s">
        <v>327</v>
      </c>
      <c r="G474" s="65">
        <v>2250</v>
      </c>
    </row>
    <row r="475" spans="1:7" x14ac:dyDescent="0.25">
      <c r="A475" s="171">
        <v>1100</v>
      </c>
      <c r="B475" s="172" t="s">
        <v>326</v>
      </c>
      <c r="C475" s="171">
        <v>2310</v>
      </c>
      <c r="D475" s="171">
        <v>5362</v>
      </c>
      <c r="E475" s="173">
        <v>2310000000001</v>
      </c>
      <c r="F475" s="172" t="s">
        <v>325</v>
      </c>
      <c r="G475" s="65">
        <v>827.5</v>
      </c>
    </row>
    <row r="476" spans="1:7" ht="15.75" thickBot="1" x14ac:dyDescent="0.3">
      <c r="A476" s="171"/>
      <c r="B476" s="172"/>
      <c r="C476" s="171"/>
      <c r="D476" s="171"/>
      <c r="E476" s="173"/>
      <c r="F476" s="189" t="s">
        <v>642</v>
      </c>
      <c r="G476" s="65"/>
    </row>
    <row r="477" spans="1:7" x14ac:dyDescent="0.25">
      <c r="A477" s="174"/>
      <c r="B477" s="175" t="s">
        <v>6</v>
      </c>
      <c r="C477" s="176">
        <v>2310</v>
      </c>
      <c r="D477" s="174"/>
      <c r="E477" s="177"/>
      <c r="F477" s="178"/>
      <c r="G477" s="67">
        <f>SUM(G452:G476)</f>
        <v>22207.46</v>
      </c>
    </row>
    <row r="478" spans="1:7" x14ac:dyDescent="0.25">
      <c r="A478" s="180"/>
      <c r="B478" s="181"/>
      <c r="C478" s="182"/>
      <c r="D478" s="180"/>
      <c r="E478" s="183"/>
      <c r="F478" s="184"/>
      <c r="G478" s="68"/>
    </row>
    <row r="479" spans="1:7" x14ac:dyDescent="0.25">
      <c r="A479" s="171">
        <v>1100</v>
      </c>
      <c r="B479" s="172" t="s">
        <v>308</v>
      </c>
      <c r="C479" s="171">
        <v>2321</v>
      </c>
      <c r="D479" s="171">
        <v>5011</v>
      </c>
      <c r="E479" s="173">
        <v>2321000000001</v>
      </c>
      <c r="F479" s="172" t="s">
        <v>317</v>
      </c>
      <c r="G479" s="65">
        <v>1050</v>
      </c>
    </row>
    <row r="480" spans="1:7" x14ac:dyDescent="0.25">
      <c r="A480" s="171">
        <v>1100</v>
      </c>
      <c r="B480" s="172" t="s">
        <v>308</v>
      </c>
      <c r="C480" s="171">
        <v>2321</v>
      </c>
      <c r="D480" s="171">
        <v>5031</v>
      </c>
      <c r="E480" s="173">
        <v>2321000000001</v>
      </c>
      <c r="F480" s="172" t="s">
        <v>138</v>
      </c>
      <c r="G480" s="65">
        <f>0.248*G479</f>
        <v>260.39999999999998</v>
      </c>
    </row>
    <row r="481" spans="1:7" x14ac:dyDescent="0.25">
      <c r="A481" s="171">
        <v>1100</v>
      </c>
      <c r="B481" s="172" t="s">
        <v>308</v>
      </c>
      <c r="C481" s="171">
        <v>2321</v>
      </c>
      <c r="D481" s="171">
        <v>5032</v>
      </c>
      <c r="E481" s="173">
        <v>2321000000001</v>
      </c>
      <c r="F481" s="172" t="s">
        <v>137</v>
      </c>
      <c r="G481" s="65">
        <f>0.09*G479</f>
        <v>94.5</v>
      </c>
    </row>
    <row r="482" spans="1:7" x14ac:dyDescent="0.25">
      <c r="A482" s="171">
        <v>1100</v>
      </c>
      <c r="B482" s="172" t="s">
        <v>308</v>
      </c>
      <c r="C482" s="171">
        <v>2321</v>
      </c>
      <c r="D482" s="171">
        <v>5132</v>
      </c>
      <c r="E482" s="173">
        <v>2321000000001</v>
      </c>
      <c r="F482" s="172" t="s">
        <v>135</v>
      </c>
      <c r="G482" s="65">
        <v>5</v>
      </c>
    </row>
    <row r="483" spans="1:7" x14ac:dyDescent="0.25">
      <c r="A483" s="171">
        <v>1100</v>
      </c>
      <c r="B483" s="172" t="s">
        <v>308</v>
      </c>
      <c r="C483" s="171">
        <v>2321</v>
      </c>
      <c r="D483" s="171">
        <v>5134</v>
      </c>
      <c r="E483" s="173">
        <v>2321000000001</v>
      </c>
      <c r="F483" s="172" t="s">
        <v>174</v>
      </c>
      <c r="G483" s="65">
        <v>10</v>
      </c>
    </row>
    <row r="484" spans="1:7" x14ac:dyDescent="0.25">
      <c r="A484" s="171">
        <v>1100</v>
      </c>
      <c r="B484" s="172" t="s">
        <v>308</v>
      </c>
      <c r="C484" s="171">
        <v>2321</v>
      </c>
      <c r="D484" s="171">
        <v>5137</v>
      </c>
      <c r="E484" s="173">
        <v>2321000000001</v>
      </c>
      <c r="F484" s="172" t="s">
        <v>132</v>
      </c>
      <c r="G484" s="65">
        <v>20</v>
      </c>
    </row>
    <row r="485" spans="1:7" x14ac:dyDescent="0.25">
      <c r="A485" s="171">
        <v>1100</v>
      </c>
      <c r="B485" s="172" t="s">
        <v>308</v>
      </c>
      <c r="C485" s="171">
        <v>2321</v>
      </c>
      <c r="D485" s="171">
        <v>5139</v>
      </c>
      <c r="E485" s="173">
        <v>2321000000001</v>
      </c>
      <c r="F485" s="172" t="s">
        <v>316</v>
      </c>
      <c r="G485" s="65">
        <v>432</v>
      </c>
    </row>
    <row r="486" spans="1:7" x14ac:dyDescent="0.25">
      <c r="A486" s="171">
        <v>1100</v>
      </c>
      <c r="B486" s="172" t="s">
        <v>308</v>
      </c>
      <c r="C486" s="171">
        <v>2321</v>
      </c>
      <c r="D486" s="171">
        <v>5154</v>
      </c>
      <c r="E486" s="173">
        <v>2321000000001</v>
      </c>
      <c r="F486" s="172" t="s">
        <v>171</v>
      </c>
      <c r="G486" s="65">
        <v>3400</v>
      </c>
    </row>
    <row r="487" spans="1:7" x14ac:dyDescent="0.25">
      <c r="A487" s="171">
        <v>1100</v>
      </c>
      <c r="B487" s="172" t="s">
        <v>308</v>
      </c>
      <c r="C487" s="171">
        <v>2321</v>
      </c>
      <c r="D487" s="171">
        <v>5156</v>
      </c>
      <c r="E487" s="173">
        <v>2321000000001</v>
      </c>
      <c r="F487" s="172" t="s">
        <v>315</v>
      </c>
      <c r="G487" s="65">
        <v>100</v>
      </c>
    </row>
    <row r="488" spans="1:7" x14ac:dyDescent="0.25">
      <c r="A488" s="171">
        <v>1100</v>
      </c>
      <c r="B488" s="172" t="s">
        <v>308</v>
      </c>
      <c r="C488" s="171">
        <v>2321</v>
      </c>
      <c r="D488" s="171">
        <v>5162</v>
      </c>
      <c r="E488" s="173">
        <v>2321000000001</v>
      </c>
      <c r="F488" s="172" t="s">
        <v>314</v>
      </c>
      <c r="G488" s="65">
        <v>60</v>
      </c>
    </row>
    <row r="489" spans="1:7" x14ac:dyDescent="0.25">
      <c r="A489" s="171">
        <v>1100</v>
      </c>
      <c r="B489" s="172" t="s">
        <v>308</v>
      </c>
      <c r="C489" s="171">
        <v>2321</v>
      </c>
      <c r="D489" s="171">
        <v>5169</v>
      </c>
      <c r="E489" s="173">
        <v>2321000000001</v>
      </c>
      <c r="F489" s="172" t="s">
        <v>662</v>
      </c>
      <c r="G489" s="65">
        <v>2300</v>
      </c>
    </row>
    <row r="490" spans="1:7" x14ac:dyDescent="0.25">
      <c r="A490" s="171">
        <v>1100</v>
      </c>
      <c r="B490" s="172" t="s">
        <v>308</v>
      </c>
      <c r="C490" s="171">
        <v>2321</v>
      </c>
      <c r="D490" s="171">
        <v>5169</v>
      </c>
      <c r="E490" s="173">
        <v>2321000000001</v>
      </c>
      <c r="F490" s="172" t="s">
        <v>334</v>
      </c>
      <c r="G490" s="65">
        <v>820</v>
      </c>
    </row>
    <row r="491" spans="1:7" x14ac:dyDescent="0.25">
      <c r="A491" s="171">
        <v>1100</v>
      </c>
      <c r="B491" s="172" t="s">
        <v>308</v>
      </c>
      <c r="C491" s="171">
        <v>2321</v>
      </c>
      <c r="D491" s="171">
        <v>5169</v>
      </c>
      <c r="E491" s="173">
        <v>2321000000001</v>
      </c>
      <c r="F491" s="172" t="s">
        <v>313</v>
      </c>
      <c r="G491" s="65">
        <v>300</v>
      </c>
    </row>
    <row r="492" spans="1:7" x14ac:dyDescent="0.25">
      <c r="A492" s="171">
        <v>1100</v>
      </c>
      <c r="B492" s="172" t="s">
        <v>308</v>
      </c>
      <c r="C492" s="171">
        <v>2321</v>
      </c>
      <c r="D492" s="171">
        <v>5169</v>
      </c>
      <c r="E492" s="173">
        <v>2321000000001</v>
      </c>
      <c r="F492" s="172" t="s">
        <v>312</v>
      </c>
      <c r="G492" s="65">
        <v>1108</v>
      </c>
    </row>
    <row r="493" spans="1:7" x14ac:dyDescent="0.25">
      <c r="A493" s="171">
        <v>1100</v>
      </c>
      <c r="B493" s="172" t="s">
        <v>308</v>
      </c>
      <c r="C493" s="171">
        <v>2321</v>
      </c>
      <c r="D493" s="171">
        <v>5171</v>
      </c>
      <c r="E493" s="173">
        <v>2321000000001</v>
      </c>
      <c r="F493" s="172" t="s">
        <v>311</v>
      </c>
      <c r="G493" s="65">
        <v>460</v>
      </c>
    </row>
    <row r="494" spans="1:7" x14ac:dyDescent="0.25">
      <c r="A494" s="171">
        <v>1100</v>
      </c>
      <c r="B494" s="172" t="s">
        <v>308</v>
      </c>
      <c r="C494" s="171">
        <v>2321</v>
      </c>
      <c r="D494" s="171">
        <v>5171</v>
      </c>
      <c r="E494" s="173">
        <v>2321000000001</v>
      </c>
      <c r="F494" s="172" t="s">
        <v>310</v>
      </c>
      <c r="G494" s="65">
        <v>1200</v>
      </c>
    </row>
    <row r="495" spans="1:7" x14ac:dyDescent="0.25">
      <c r="A495" s="171">
        <v>1100</v>
      </c>
      <c r="B495" s="172" t="s">
        <v>308</v>
      </c>
      <c r="C495" s="171">
        <v>2321</v>
      </c>
      <c r="D495" s="171">
        <v>5171</v>
      </c>
      <c r="E495" s="173">
        <v>2321000000001</v>
      </c>
      <c r="F495" s="172" t="s">
        <v>122</v>
      </c>
      <c r="G495" s="65">
        <v>300</v>
      </c>
    </row>
    <row r="496" spans="1:7" x14ac:dyDescent="0.25">
      <c r="A496" s="171">
        <v>1100</v>
      </c>
      <c r="B496" s="172" t="s">
        <v>308</v>
      </c>
      <c r="C496" s="171">
        <v>2321</v>
      </c>
      <c r="D496" s="171">
        <v>5171</v>
      </c>
      <c r="E496" s="173">
        <v>2321000000001</v>
      </c>
      <c r="F496" s="172" t="s">
        <v>309</v>
      </c>
      <c r="G496" s="65">
        <v>250</v>
      </c>
    </row>
    <row r="497" spans="1:7" x14ac:dyDescent="0.25">
      <c r="A497" s="171">
        <v>1100</v>
      </c>
      <c r="B497" s="172" t="s">
        <v>308</v>
      </c>
      <c r="C497" s="171">
        <v>2321</v>
      </c>
      <c r="D497" s="171">
        <v>5362</v>
      </c>
      <c r="E497" s="173">
        <v>2321000000001</v>
      </c>
      <c r="F497" s="172" t="s">
        <v>307</v>
      </c>
      <c r="G497" s="65">
        <v>60</v>
      </c>
    </row>
    <row r="498" spans="1:7" ht="15.75" thickBot="1" x14ac:dyDescent="0.3">
      <c r="A498" s="171"/>
      <c r="B498" s="172"/>
      <c r="C498" s="171"/>
      <c r="D498" s="171"/>
      <c r="E498" s="173"/>
      <c r="F498" s="189" t="s">
        <v>642</v>
      </c>
      <c r="G498" s="65"/>
    </row>
    <row r="499" spans="1:7" x14ac:dyDescent="0.25">
      <c r="A499" s="174"/>
      <c r="B499" s="175" t="s">
        <v>6</v>
      </c>
      <c r="C499" s="176">
        <v>2321</v>
      </c>
      <c r="D499" s="174"/>
      <c r="E499" s="177"/>
      <c r="F499" s="178"/>
      <c r="G499" s="67">
        <f>SUM(G479:G498)</f>
        <v>12229.9</v>
      </c>
    </row>
    <row r="500" spans="1:7" x14ac:dyDescent="0.25">
      <c r="A500" s="180"/>
      <c r="B500" s="181"/>
      <c r="C500" s="182"/>
      <c r="D500" s="180"/>
      <c r="E500" s="183"/>
      <c r="F500" s="184"/>
      <c r="G500" s="68"/>
    </row>
    <row r="501" spans="1:7" x14ac:dyDescent="0.25">
      <c r="A501" s="171">
        <v>1100</v>
      </c>
      <c r="B501" s="172" t="s">
        <v>74</v>
      </c>
      <c r="C501" s="171">
        <v>3113</v>
      </c>
      <c r="D501" s="171">
        <v>5137</v>
      </c>
      <c r="E501" s="173">
        <v>919</v>
      </c>
      <c r="F501" s="172" t="s">
        <v>132</v>
      </c>
      <c r="G501" s="65">
        <v>110</v>
      </c>
    </row>
    <row r="502" spans="1:7" x14ac:dyDescent="0.25">
      <c r="A502" s="171">
        <v>1100</v>
      </c>
      <c r="B502" s="172" t="s">
        <v>74</v>
      </c>
      <c r="C502" s="171">
        <v>3113</v>
      </c>
      <c r="D502" s="171">
        <v>5139</v>
      </c>
      <c r="E502" s="173">
        <v>919</v>
      </c>
      <c r="F502" s="172" t="s">
        <v>131</v>
      </c>
      <c r="G502" s="65">
        <v>140</v>
      </c>
    </row>
    <row r="503" spans="1:7" x14ac:dyDescent="0.25">
      <c r="A503" s="171">
        <v>1100</v>
      </c>
      <c r="B503" s="172" t="s">
        <v>74</v>
      </c>
      <c r="C503" s="171">
        <v>3113</v>
      </c>
      <c r="D503" s="171">
        <v>5162</v>
      </c>
      <c r="E503" s="173">
        <v>919</v>
      </c>
      <c r="F503" s="172" t="s">
        <v>127</v>
      </c>
      <c r="G503" s="65">
        <v>10</v>
      </c>
    </row>
    <row r="504" spans="1:7" x14ac:dyDescent="0.25">
      <c r="A504" s="171">
        <v>1100</v>
      </c>
      <c r="B504" s="172" t="s">
        <v>74</v>
      </c>
      <c r="C504" s="171">
        <v>3113</v>
      </c>
      <c r="D504" s="171">
        <v>5169</v>
      </c>
      <c r="E504" s="173">
        <v>919</v>
      </c>
      <c r="F504" s="172" t="s">
        <v>302</v>
      </c>
      <c r="G504" s="65">
        <v>135.00000000000003</v>
      </c>
    </row>
    <row r="505" spans="1:7" x14ac:dyDescent="0.25">
      <c r="A505" s="171">
        <v>1100</v>
      </c>
      <c r="B505" s="172" t="s">
        <v>74</v>
      </c>
      <c r="C505" s="171">
        <v>3113</v>
      </c>
      <c r="D505" s="171">
        <v>5169</v>
      </c>
      <c r="E505" s="173">
        <v>919</v>
      </c>
      <c r="F505" s="172" t="s">
        <v>306</v>
      </c>
      <c r="G505" s="65">
        <v>240</v>
      </c>
    </row>
    <row r="506" spans="1:7" x14ac:dyDescent="0.25">
      <c r="A506" s="171">
        <v>1100</v>
      </c>
      <c r="B506" s="172" t="s">
        <v>74</v>
      </c>
      <c r="C506" s="171">
        <v>3113</v>
      </c>
      <c r="D506" s="171">
        <v>5169</v>
      </c>
      <c r="E506" s="173">
        <v>919</v>
      </c>
      <c r="F506" s="172" t="s">
        <v>305</v>
      </c>
      <c r="G506" s="65">
        <v>200</v>
      </c>
    </row>
    <row r="507" spans="1:7" x14ac:dyDescent="0.25">
      <c r="A507" s="171">
        <v>1100</v>
      </c>
      <c r="B507" s="172" t="s">
        <v>74</v>
      </c>
      <c r="C507" s="171">
        <v>3113</v>
      </c>
      <c r="D507" s="171">
        <v>5169</v>
      </c>
      <c r="E507" s="173">
        <v>919</v>
      </c>
      <c r="F507" s="172" t="s">
        <v>304</v>
      </c>
      <c r="G507" s="65">
        <v>60</v>
      </c>
    </row>
    <row r="508" spans="1:7" x14ac:dyDescent="0.25">
      <c r="A508" s="171">
        <v>1100</v>
      </c>
      <c r="B508" s="172" t="s">
        <v>74</v>
      </c>
      <c r="C508" s="171">
        <v>3113</v>
      </c>
      <c r="D508" s="171">
        <v>5169</v>
      </c>
      <c r="E508" s="173">
        <v>919</v>
      </c>
      <c r="F508" s="172" t="s">
        <v>303</v>
      </c>
      <c r="G508" s="65">
        <v>354.9</v>
      </c>
    </row>
    <row r="509" spans="1:7" x14ac:dyDescent="0.25">
      <c r="A509" s="171">
        <v>1100</v>
      </c>
      <c r="B509" s="172" t="s">
        <v>74</v>
      </c>
      <c r="C509" s="171">
        <v>3113</v>
      </c>
      <c r="D509" s="171">
        <v>5171</v>
      </c>
      <c r="E509" s="173">
        <v>919</v>
      </c>
      <c r="F509" s="172" t="s">
        <v>122</v>
      </c>
      <c r="G509" s="65">
        <v>200</v>
      </c>
    </row>
    <row r="510" spans="1:7" ht="15.75" thickBot="1" x14ac:dyDescent="0.3">
      <c r="A510" s="171"/>
      <c r="B510" s="172"/>
      <c r="C510" s="171"/>
      <c r="D510" s="171"/>
      <c r="E510" s="173"/>
      <c r="F510" s="189" t="s">
        <v>642</v>
      </c>
      <c r="G510" s="65"/>
    </row>
    <row r="511" spans="1:7" x14ac:dyDescent="0.25">
      <c r="A511" s="174"/>
      <c r="B511" s="175" t="s">
        <v>6</v>
      </c>
      <c r="C511" s="176">
        <v>3113</v>
      </c>
      <c r="D511" s="174"/>
      <c r="E511" s="177"/>
      <c r="F511" s="178"/>
      <c r="G511" s="67">
        <f>SUM(G501:G510)</f>
        <v>1449.9</v>
      </c>
    </row>
    <row r="512" spans="1:7" x14ac:dyDescent="0.25">
      <c r="A512" s="171"/>
      <c r="B512" s="172"/>
      <c r="C512" s="171"/>
      <c r="D512" s="171"/>
      <c r="E512" s="173"/>
      <c r="F512" s="172"/>
      <c r="G512" s="65"/>
    </row>
    <row r="513" spans="1:7" x14ac:dyDescent="0.25">
      <c r="A513" s="171">
        <v>1100</v>
      </c>
      <c r="B513" s="172" t="s">
        <v>76</v>
      </c>
      <c r="C513" s="171">
        <v>3113</v>
      </c>
      <c r="D513" s="171">
        <v>5137</v>
      </c>
      <c r="E513" s="173">
        <v>959</v>
      </c>
      <c r="F513" s="172" t="s">
        <v>132</v>
      </c>
      <c r="G513" s="65">
        <v>30</v>
      </c>
    </row>
    <row r="514" spans="1:7" x14ac:dyDescent="0.25">
      <c r="A514" s="171">
        <v>1100</v>
      </c>
      <c r="B514" s="172" t="s">
        <v>76</v>
      </c>
      <c r="C514" s="171">
        <v>3113</v>
      </c>
      <c r="D514" s="171">
        <v>5139</v>
      </c>
      <c r="E514" s="173">
        <v>959</v>
      </c>
      <c r="F514" s="172" t="s">
        <v>131</v>
      </c>
      <c r="G514" s="65">
        <v>20</v>
      </c>
    </row>
    <row r="515" spans="1:7" x14ac:dyDescent="0.25">
      <c r="A515" s="171">
        <v>1100</v>
      </c>
      <c r="B515" s="172" t="s">
        <v>76</v>
      </c>
      <c r="C515" s="171">
        <v>3113</v>
      </c>
      <c r="D515" s="171">
        <v>5154</v>
      </c>
      <c r="E515" s="173">
        <v>959</v>
      </c>
      <c r="F515" s="172" t="s">
        <v>171</v>
      </c>
      <c r="G515" s="65">
        <v>120</v>
      </c>
    </row>
    <row r="516" spans="1:7" x14ac:dyDescent="0.25">
      <c r="A516" s="171">
        <v>1100</v>
      </c>
      <c r="B516" s="172" t="s">
        <v>76</v>
      </c>
      <c r="C516" s="171">
        <v>3113</v>
      </c>
      <c r="D516" s="171">
        <v>5169</v>
      </c>
      <c r="E516" s="173">
        <v>959</v>
      </c>
      <c r="F516" s="172" t="s">
        <v>302</v>
      </c>
      <c r="G516" s="65">
        <v>100</v>
      </c>
    </row>
    <row r="517" spans="1:7" x14ac:dyDescent="0.25">
      <c r="A517" s="171">
        <v>1100</v>
      </c>
      <c r="B517" s="172" t="s">
        <v>76</v>
      </c>
      <c r="C517" s="171">
        <v>3113</v>
      </c>
      <c r="D517" s="171">
        <v>5169</v>
      </c>
      <c r="E517" s="173">
        <v>959</v>
      </c>
      <c r="F517" s="172" t="s">
        <v>301</v>
      </c>
      <c r="G517" s="65">
        <v>156</v>
      </c>
    </row>
    <row r="518" spans="1:7" x14ac:dyDescent="0.25">
      <c r="A518" s="171">
        <v>1100</v>
      </c>
      <c r="B518" s="172" t="s">
        <v>76</v>
      </c>
      <c r="C518" s="171">
        <v>3113</v>
      </c>
      <c r="D518" s="171">
        <v>5169</v>
      </c>
      <c r="E518" s="173">
        <v>959</v>
      </c>
      <c r="F518" s="172" t="s">
        <v>300</v>
      </c>
      <c r="G518" s="65">
        <v>50</v>
      </c>
    </row>
    <row r="519" spans="1:7" x14ac:dyDescent="0.25">
      <c r="A519" s="171">
        <v>1100</v>
      </c>
      <c r="B519" s="172" t="s">
        <v>76</v>
      </c>
      <c r="C519" s="171">
        <v>3113</v>
      </c>
      <c r="D519" s="171">
        <v>5169</v>
      </c>
      <c r="E519" s="173">
        <v>959</v>
      </c>
      <c r="F519" s="172" t="s">
        <v>299</v>
      </c>
      <c r="G519" s="65">
        <v>15</v>
      </c>
    </row>
    <row r="520" spans="1:7" x14ac:dyDescent="0.25">
      <c r="A520" s="171">
        <v>1100</v>
      </c>
      <c r="B520" s="172" t="s">
        <v>76</v>
      </c>
      <c r="C520" s="171">
        <v>3113</v>
      </c>
      <c r="D520" s="171">
        <v>5169</v>
      </c>
      <c r="E520" s="173">
        <v>959</v>
      </c>
      <c r="F520" s="172" t="s">
        <v>298</v>
      </c>
      <c r="G520" s="65">
        <v>120</v>
      </c>
    </row>
    <row r="521" spans="1:7" x14ac:dyDescent="0.25">
      <c r="A521" s="171">
        <v>1100</v>
      </c>
      <c r="B521" s="172" t="s">
        <v>76</v>
      </c>
      <c r="C521" s="171">
        <v>3113</v>
      </c>
      <c r="D521" s="171">
        <v>5169</v>
      </c>
      <c r="E521" s="173">
        <v>959</v>
      </c>
      <c r="F521" s="172" t="s">
        <v>297</v>
      </c>
      <c r="G521" s="65">
        <v>132</v>
      </c>
    </row>
    <row r="522" spans="1:7" x14ac:dyDescent="0.25">
      <c r="A522" s="171">
        <v>1100</v>
      </c>
      <c r="B522" s="172" t="s">
        <v>76</v>
      </c>
      <c r="C522" s="171">
        <v>3113</v>
      </c>
      <c r="D522" s="171">
        <v>5171</v>
      </c>
      <c r="E522" s="173">
        <v>959</v>
      </c>
      <c r="F522" s="172" t="s">
        <v>122</v>
      </c>
      <c r="G522" s="65">
        <v>320</v>
      </c>
    </row>
    <row r="523" spans="1:7" ht="15.75" thickBot="1" x14ac:dyDescent="0.3">
      <c r="A523" s="171"/>
      <c r="B523" s="172"/>
      <c r="C523" s="171"/>
      <c r="D523" s="171"/>
      <c r="E523" s="173"/>
      <c r="F523" s="189" t="s">
        <v>642</v>
      </c>
      <c r="G523" s="65"/>
    </row>
    <row r="524" spans="1:7" x14ac:dyDescent="0.25">
      <c r="A524" s="174"/>
      <c r="B524" s="175" t="s">
        <v>6</v>
      </c>
      <c r="C524" s="176">
        <v>3113</v>
      </c>
      <c r="D524" s="174"/>
      <c r="E524" s="177"/>
      <c r="F524" s="178"/>
      <c r="G524" s="67">
        <f>SUM(G513:G523)</f>
        <v>1063</v>
      </c>
    </row>
    <row r="525" spans="1:7" x14ac:dyDescent="0.25">
      <c r="A525" s="171"/>
      <c r="B525" s="172"/>
      <c r="C525" s="171"/>
      <c r="D525" s="171"/>
      <c r="E525" s="173"/>
      <c r="F525" s="172"/>
      <c r="G525" s="65"/>
    </row>
    <row r="526" spans="1:7" x14ac:dyDescent="0.25">
      <c r="A526" s="171">
        <v>1100</v>
      </c>
      <c r="B526" s="172" t="s">
        <v>615</v>
      </c>
      <c r="C526" s="171">
        <v>3113</v>
      </c>
      <c r="D526" s="171">
        <v>5169</v>
      </c>
      <c r="E526" s="173">
        <v>3113000000001</v>
      </c>
      <c r="F526" s="172" t="s">
        <v>295</v>
      </c>
      <c r="G526" s="65">
        <v>15</v>
      </c>
    </row>
    <row r="527" spans="1:7" ht="15.75" thickBot="1" x14ac:dyDescent="0.3">
      <c r="A527" s="171"/>
      <c r="B527" s="172"/>
      <c r="C527" s="171"/>
      <c r="D527" s="171"/>
      <c r="E527" s="173"/>
      <c r="F527" s="189" t="s">
        <v>642</v>
      </c>
      <c r="G527" s="65"/>
    </row>
    <row r="528" spans="1:7" x14ac:dyDescent="0.25">
      <c r="A528" s="174"/>
      <c r="B528" s="175" t="s">
        <v>6</v>
      </c>
      <c r="C528" s="176">
        <v>3113</v>
      </c>
      <c r="D528" s="174"/>
      <c r="E528" s="177"/>
      <c r="F528" s="178"/>
      <c r="G528" s="67">
        <f>SUM(G526:G527)</f>
        <v>15</v>
      </c>
    </row>
    <row r="529" spans="1:7" x14ac:dyDescent="0.25">
      <c r="A529" s="180"/>
      <c r="B529" s="181"/>
      <c r="C529" s="182"/>
      <c r="D529" s="180"/>
      <c r="E529" s="183"/>
      <c r="F529" s="184"/>
      <c r="G529" s="68"/>
    </row>
    <row r="530" spans="1:7" x14ac:dyDescent="0.25">
      <c r="A530" s="171">
        <v>1100</v>
      </c>
      <c r="B530" s="172" t="s">
        <v>78</v>
      </c>
      <c r="C530" s="171">
        <v>3392</v>
      </c>
      <c r="D530" s="171">
        <v>5137</v>
      </c>
      <c r="E530" s="173">
        <v>889</v>
      </c>
      <c r="F530" s="172" t="s">
        <v>289</v>
      </c>
      <c r="G530" s="65">
        <v>25</v>
      </c>
    </row>
    <row r="531" spans="1:7" x14ac:dyDescent="0.25">
      <c r="A531" s="171">
        <v>1100</v>
      </c>
      <c r="B531" s="172" t="s">
        <v>78</v>
      </c>
      <c r="C531" s="171">
        <v>3392</v>
      </c>
      <c r="D531" s="171">
        <v>5139</v>
      </c>
      <c r="E531" s="173">
        <v>889</v>
      </c>
      <c r="F531" s="172" t="s">
        <v>131</v>
      </c>
      <c r="G531" s="65">
        <v>90</v>
      </c>
    </row>
    <row r="532" spans="1:7" x14ac:dyDescent="0.25">
      <c r="A532" s="171">
        <v>1100</v>
      </c>
      <c r="B532" s="172" t="s">
        <v>78</v>
      </c>
      <c r="C532" s="171">
        <v>3392</v>
      </c>
      <c r="D532" s="171">
        <v>5151</v>
      </c>
      <c r="E532" s="173">
        <v>889</v>
      </c>
      <c r="F532" s="172" t="s">
        <v>288</v>
      </c>
      <c r="G532" s="65">
        <v>28</v>
      </c>
    </row>
    <row r="533" spans="1:7" x14ac:dyDescent="0.25">
      <c r="A533" s="171">
        <v>1100</v>
      </c>
      <c r="B533" s="172" t="s">
        <v>78</v>
      </c>
      <c r="C533" s="171">
        <v>3392</v>
      </c>
      <c r="D533" s="171">
        <v>5152</v>
      </c>
      <c r="E533" s="173">
        <v>889</v>
      </c>
      <c r="F533" s="172" t="s">
        <v>287</v>
      </c>
      <c r="G533" s="65">
        <v>70</v>
      </c>
    </row>
    <row r="534" spans="1:7" x14ac:dyDescent="0.25">
      <c r="A534" s="171">
        <v>1100</v>
      </c>
      <c r="B534" s="172" t="s">
        <v>78</v>
      </c>
      <c r="C534" s="171">
        <v>3392</v>
      </c>
      <c r="D534" s="171">
        <v>5154</v>
      </c>
      <c r="E534" s="173">
        <v>889</v>
      </c>
      <c r="F534" s="172" t="s">
        <v>171</v>
      </c>
      <c r="G534" s="65">
        <v>150</v>
      </c>
    </row>
    <row r="535" spans="1:7" x14ac:dyDescent="0.25">
      <c r="A535" s="171">
        <v>1100</v>
      </c>
      <c r="B535" s="172" t="s">
        <v>78</v>
      </c>
      <c r="C535" s="171">
        <v>3392</v>
      </c>
      <c r="D535" s="171">
        <v>5166</v>
      </c>
      <c r="E535" s="173">
        <v>889</v>
      </c>
      <c r="F535" s="172" t="s">
        <v>145</v>
      </c>
      <c r="G535" s="65">
        <v>0</v>
      </c>
    </row>
    <row r="536" spans="1:7" x14ac:dyDescent="0.25">
      <c r="A536" s="171">
        <v>1100</v>
      </c>
      <c r="B536" s="172" t="s">
        <v>78</v>
      </c>
      <c r="C536" s="171">
        <v>3392</v>
      </c>
      <c r="D536" s="171">
        <v>5169</v>
      </c>
      <c r="E536" s="173">
        <v>889</v>
      </c>
      <c r="F536" s="172" t="s">
        <v>180</v>
      </c>
      <c r="G536" s="65">
        <v>0</v>
      </c>
    </row>
    <row r="537" spans="1:7" x14ac:dyDescent="0.25">
      <c r="A537" s="171">
        <v>1100</v>
      </c>
      <c r="B537" s="172" t="s">
        <v>78</v>
      </c>
      <c r="C537" s="171">
        <v>3392</v>
      </c>
      <c r="D537" s="171">
        <v>5169</v>
      </c>
      <c r="E537" s="173">
        <v>889</v>
      </c>
      <c r="F537" s="172" t="s">
        <v>286</v>
      </c>
      <c r="G537" s="65">
        <v>135</v>
      </c>
    </row>
    <row r="538" spans="1:7" x14ac:dyDescent="0.25">
      <c r="A538" s="171">
        <v>1100</v>
      </c>
      <c r="B538" s="172" t="s">
        <v>78</v>
      </c>
      <c r="C538" s="171">
        <v>3392</v>
      </c>
      <c r="D538" s="171">
        <v>5169</v>
      </c>
      <c r="E538" s="173">
        <v>889</v>
      </c>
      <c r="F538" s="172" t="s">
        <v>285</v>
      </c>
      <c r="G538" s="65">
        <v>295</v>
      </c>
    </row>
    <row r="539" spans="1:7" x14ac:dyDescent="0.25">
      <c r="A539" s="171">
        <v>1100</v>
      </c>
      <c r="B539" s="172" t="s">
        <v>78</v>
      </c>
      <c r="C539" s="171">
        <v>3392</v>
      </c>
      <c r="D539" s="171">
        <v>5171</v>
      </c>
      <c r="E539" s="173">
        <v>889</v>
      </c>
      <c r="F539" s="172" t="s">
        <v>122</v>
      </c>
      <c r="G539" s="65">
        <v>50</v>
      </c>
    </row>
    <row r="540" spans="1:7" x14ac:dyDescent="0.25">
      <c r="A540" s="171">
        <v>1100</v>
      </c>
      <c r="B540" s="172" t="s">
        <v>78</v>
      </c>
      <c r="C540" s="171">
        <v>3392</v>
      </c>
      <c r="D540" s="171">
        <v>5199</v>
      </c>
      <c r="E540" s="173">
        <v>889</v>
      </c>
      <c r="F540" s="172" t="s">
        <v>284</v>
      </c>
      <c r="G540" s="65">
        <v>30</v>
      </c>
    </row>
    <row r="541" spans="1:7" ht="15.75" thickBot="1" x14ac:dyDescent="0.3">
      <c r="A541" s="171"/>
      <c r="B541" s="172"/>
      <c r="C541" s="171"/>
      <c r="D541" s="171"/>
      <c r="E541" s="173"/>
      <c r="F541" s="189" t="s">
        <v>642</v>
      </c>
      <c r="G541" s="65"/>
    </row>
    <row r="542" spans="1:7" x14ac:dyDescent="0.25">
      <c r="A542" s="174"/>
      <c r="B542" s="175" t="s">
        <v>6</v>
      </c>
      <c r="C542" s="176">
        <v>3392</v>
      </c>
      <c r="D542" s="174"/>
      <c r="E542" s="177"/>
      <c r="F542" s="178"/>
      <c r="G542" s="67">
        <f>SUM(G530:G541)</f>
        <v>873</v>
      </c>
    </row>
    <row r="543" spans="1:7" x14ac:dyDescent="0.25">
      <c r="A543" s="180"/>
      <c r="B543" s="181"/>
      <c r="C543" s="182"/>
      <c r="D543" s="180"/>
      <c r="E543" s="183"/>
      <c r="F543" s="184"/>
      <c r="G543" s="68"/>
    </row>
    <row r="544" spans="1:7" x14ac:dyDescent="0.25">
      <c r="A544" s="171">
        <v>1100</v>
      </c>
      <c r="B544" s="172" t="s">
        <v>223</v>
      </c>
      <c r="C544" s="171">
        <v>3429</v>
      </c>
      <c r="D544" s="171">
        <v>5164</v>
      </c>
      <c r="E544" s="173">
        <v>3429000000001</v>
      </c>
      <c r="F544" s="172" t="s">
        <v>281</v>
      </c>
      <c r="G544" s="65">
        <v>18</v>
      </c>
    </row>
    <row r="545" spans="1:7" ht="15.75" thickBot="1" x14ac:dyDescent="0.3">
      <c r="A545" s="171"/>
      <c r="B545" s="172"/>
      <c r="C545" s="171"/>
      <c r="D545" s="171"/>
      <c r="E545" s="173"/>
      <c r="F545" s="189" t="s">
        <v>642</v>
      </c>
      <c r="G545" s="65"/>
    </row>
    <row r="546" spans="1:7" x14ac:dyDescent="0.25">
      <c r="A546" s="174"/>
      <c r="B546" s="175" t="s">
        <v>6</v>
      </c>
      <c r="C546" s="176">
        <v>3429</v>
      </c>
      <c r="D546" s="174"/>
      <c r="E546" s="177"/>
      <c r="F546" s="178"/>
      <c r="G546" s="67">
        <f>SUM(G544:G545)</f>
        <v>18</v>
      </c>
    </row>
    <row r="547" spans="1:7" x14ac:dyDescent="0.25">
      <c r="A547" s="180"/>
      <c r="B547" s="181"/>
      <c r="C547" s="182"/>
      <c r="D547" s="180"/>
      <c r="E547" s="183"/>
      <c r="F547" s="184"/>
      <c r="G547" s="68"/>
    </row>
    <row r="548" spans="1:7" x14ac:dyDescent="0.25">
      <c r="A548" s="171">
        <v>1100</v>
      </c>
      <c r="B548" s="172" t="s">
        <v>278</v>
      </c>
      <c r="C548" s="171">
        <v>3612</v>
      </c>
      <c r="D548" s="171">
        <v>5021</v>
      </c>
      <c r="E548" s="173">
        <v>3612000000001</v>
      </c>
      <c r="F548" s="172" t="s">
        <v>150</v>
      </c>
      <c r="G548" s="65">
        <v>30</v>
      </c>
    </row>
    <row r="549" spans="1:7" x14ac:dyDescent="0.25">
      <c r="A549" s="171">
        <v>1100</v>
      </c>
      <c r="B549" s="172" t="s">
        <v>278</v>
      </c>
      <c r="C549" s="171">
        <v>3612</v>
      </c>
      <c r="D549" s="171">
        <v>5132</v>
      </c>
      <c r="E549" s="173">
        <v>3612000000001</v>
      </c>
      <c r="F549" s="172" t="s">
        <v>135</v>
      </c>
      <c r="G549" s="65">
        <v>0</v>
      </c>
    </row>
    <row r="550" spans="1:7" x14ac:dyDescent="0.25">
      <c r="A550" s="171">
        <v>1100</v>
      </c>
      <c r="B550" s="172" t="s">
        <v>278</v>
      </c>
      <c r="C550" s="171">
        <v>3612</v>
      </c>
      <c r="D550" s="171">
        <v>5134</v>
      </c>
      <c r="E550" s="173">
        <v>3612000000001</v>
      </c>
      <c r="F550" s="172" t="s">
        <v>280</v>
      </c>
      <c r="G550" s="65">
        <v>0</v>
      </c>
    </row>
    <row r="551" spans="1:7" x14ac:dyDescent="0.25">
      <c r="A551" s="171">
        <v>1100</v>
      </c>
      <c r="B551" s="172" t="s">
        <v>278</v>
      </c>
      <c r="C551" s="171">
        <v>3612</v>
      </c>
      <c r="D551" s="171">
        <v>5139</v>
      </c>
      <c r="E551" s="173">
        <v>3612000000001</v>
      </c>
      <c r="F551" s="172" t="s">
        <v>131</v>
      </c>
      <c r="G551" s="65">
        <v>0</v>
      </c>
    </row>
    <row r="552" spans="1:7" x14ac:dyDescent="0.25">
      <c r="A552" s="171">
        <v>1100</v>
      </c>
      <c r="B552" s="172" t="s">
        <v>278</v>
      </c>
      <c r="C552" s="171">
        <v>3612</v>
      </c>
      <c r="D552" s="171">
        <v>5153</v>
      </c>
      <c r="E552" s="173">
        <v>3612000000001</v>
      </c>
      <c r="F552" s="172" t="s">
        <v>172</v>
      </c>
      <c r="G552" s="65">
        <v>100</v>
      </c>
    </row>
    <row r="553" spans="1:7" x14ac:dyDescent="0.25">
      <c r="A553" s="171">
        <v>1100</v>
      </c>
      <c r="B553" s="172" t="s">
        <v>278</v>
      </c>
      <c r="C553" s="171">
        <v>3612</v>
      </c>
      <c r="D553" s="171">
        <v>5154</v>
      </c>
      <c r="E553" s="173">
        <v>3612000000001</v>
      </c>
      <c r="F553" s="172" t="s">
        <v>171</v>
      </c>
      <c r="G553" s="65">
        <v>300</v>
      </c>
    </row>
    <row r="554" spans="1:7" x14ac:dyDescent="0.25">
      <c r="A554" s="171">
        <v>1100</v>
      </c>
      <c r="B554" s="172" t="s">
        <v>278</v>
      </c>
      <c r="C554" s="171">
        <v>3612</v>
      </c>
      <c r="D554" s="171">
        <v>5166</v>
      </c>
      <c r="E554" s="173">
        <v>3612000000001</v>
      </c>
      <c r="F554" s="172" t="s">
        <v>145</v>
      </c>
      <c r="G554" s="65">
        <v>0</v>
      </c>
    </row>
    <row r="555" spans="1:7" x14ac:dyDescent="0.25">
      <c r="A555" s="171">
        <v>1100</v>
      </c>
      <c r="B555" s="172" t="s">
        <v>278</v>
      </c>
      <c r="C555" s="171">
        <v>3612</v>
      </c>
      <c r="D555" s="171">
        <v>5168</v>
      </c>
      <c r="E555" s="173">
        <v>3612000000001</v>
      </c>
      <c r="F555" s="172" t="s">
        <v>279</v>
      </c>
      <c r="G555" s="65">
        <v>75</v>
      </c>
    </row>
    <row r="556" spans="1:7" x14ac:dyDescent="0.25">
      <c r="A556" s="171">
        <v>1100</v>
      </c>
      <c r="B556" s="172" t="s">
        <v>278</v>
      </c>
      <c r="C556" s="171">
        <v>3612</v>
      </c>
      <c r="D556" s="171">
        <v>5169</v>
      </c>
      <c r="E556" s="173">
        <v>3612000000001</v>
      </c>
      <c r="F556" s="172" t="s">
        <v>180</v>
      </c>
      <c r="G556" s="65">
        <v>35</v>
      </c>
    </row>
    <row r="557" spans="1:7" x14ac:dyDescent="0.25">
      <c r="A557" s="171">
        <v>1100</v>
      </c>
      <c r="B557" s="172" t="s">
        <v>278</v>
      </c>
      <c r="C557" s="171">
        <v>3612</v>
      </c>
      <c r="D557" s="171">
        <v>5171</v>
      </c>
      <c r="E557" s="173">
        <v>3612000000001</v>
      </c>
      <c r="F557" s="172" t="s">
        <v>122</v>
      </c>
      <c r="G557" s="65">
        <v>100</v>
      </c>
    </row>
    <row r="558" spans="1:7" x14ac:dyDescent="0.25">
      <c r="A558" s="171">
        <v>1100</v>
      </c>
      <c r="B558" s="172" t="s">
        <v>278</v>
      </c>
      <c r="C558" s="171">
        <v>3612</v>
      </c>
      <c r="D558" s="171">
        <v>5365</v>
      </c>
      <c r="E558" s="173">
        <v>3612000000001</v>
      </c>
      <c r="F558" s="172" t="s">
        <v>277</v>
      </c>
      <c r="G558" s="65">
        <v>15</v>
      </c>
    </row>
    <row r="559" spans="1:7" ht="15.75" thickBot="1" x14ac:dyDescent="0.3">
      <c r="A559" s="171"/>
      <c r="B559" s="172"/>
      <c r="C559" s="171"/>
      <c r="D559" s="171"/>
      <c r="E559" s="173"/>
      <c r="F559" s="189" t="s">
        <v>642</v>
      </c>
      <c r="G559" s="65"/>
    </row>
    <row r="560" spans="1:7" x14ac:dyDescent="0.25">
      <c r="A560" s="174"/>
      <c r="B560" s="175" t="s">
        <v>6</v>
      </c>
      <c r="C560" s="176">
        <v>3612</v>
      </c>
      <c r="D560" s="174"/>
      <c r="E560" s="177"/>
      <c r="F560" s="178"/>
      <c r="G560" s="67">
        <f>SUM(G548:G559)</f>
        <v>655</v>
      </c>
    </row>
    <row r="561" spans="1:7" x14ac:dyDescent="0.25">
      <c r="A561" s="180"/>
      <c r="B561" s="181"/>
      <c r="C561" s="182"/>
      <c r="D561" s="180"/>
      <c r="E561" s="183"/>
      <c r="F561" s="184"/>
      <c r="G561" s="68"/>
    </row>
    <row r="562" spans="1:7" x14ac:dyDescent="0.25">
      <c r="A562" s="171">
        <v>1100</v>
      </c>
      <c r="B562" s="172" t="s">
        <v>271</v>
      </c>
      <c r="C562" s="171">
        <v>3613</v>
      </c>
      <c r="D562" s="171">
        <v>5153</v>
      </c>
      <c r="E562" s="173">
        <v>3613000000001</v>
      </c>
      <c r="F562" s="172" t="s">
        <v>172</v>
      </c>
      <c r="G562" s="65">
        <v>130</v>
      </c>
    </row>
    <row r="563" spans="1:7" x14ac:dyDescent="0.25">
      <c r="A563" s="171">
        <v>1100</v>
      </c>
      <c r="B563" s="172" t="s">
        <v>271</v>
      </c>
      <c r="C563" s="171">
        <v>3613</v>
      </c>
      <c r="D563" s="171">
        <v>5154</v>
      </c>
      <c r="E563" s="173">
        <v>3613000000001</v>
      </c>
      <c r="F563" s="172" t="s">
        <v>171</v>
      </c>
      <c r="G563" s="65">
        <v>200</v>
      </c>
    </row>
    <row r="564" spans="1:7" x14ac:dyDescent="0.25">
      <c r="A564" s="171">
        <v>1100</v>
      </c>
      <c r="B564" s="172" t="s">
        <v>271</v>
      </c>
      <c r="C564" s="171">
        <v>3613</v>
      </c>
      <c r="D564" s="171">
        <v>5166</v>
      </c>
      <c r="E564" s="173">
        <v>3613000000001</v>
      </c>
      <c r="F564" s="172" t="s">
        <v>273</v>
      </c>
      <c r="G564" s="65">
        <v>0</v>
      </c>
    </row>
    <row r="565" spans="1:7" x14ac:dyDescent="0.25">
      <c r="A565" s="171">
        <v>1100</v>
      </c>
      <c r="B565" s="172" t="s">
        <v>271</v>
      </c>
      <c r="C565" s="171">
        <v>3613</v>
      </c>
      <c r="D565" s="171">
        <v>5169</v>
      </c>
      <c r="E565" s="173">
        <v>3613000000001</v>
      </c>
      <c r="F565" s="172" t="s">
        <v>272</v>
      </c>
      <c r="G565" s="65">
        <v>70</v>
      </c>
    </row>
    <row r="566" spans="1:7" x14ac:dyDescent="0.25">
      <c r="A566" s="171">
        <v>1100</v>
      </c>
      <c r="B566" s="172" t="s">
        <v>271</v>
      </c>
      <c r="C566" s="171">
        <v>3613</v>
      </c>
      <c r="D566" s="171">
        <v>5171</v>
      </c>
      <c r="E566" s="173">
        <v>3613000000001</v>
      </c>
      <c r="F566" s="172" t="s">
        <v>122</v>
      </c>
      <c r="G566" s="65">
        <v>50</v>
      </c>
    </row>
    <row r="567" spans="1:7" ht="15.75" thickBot="1" x14ac:dyDescent="0.3">
      <c r="A567" s="171"/>
      <c r="B567" s="172"/>
      <c r="C567" s="171"/>
      <c r="D567" s="171"/>
      <c r="E567" s="173"/>
      <c r="F567" s="189" t="s">
        <v>642</v>
      </c>
      <c r="G567" s="65"/>
    </row>
    <row r="568" spans="1:7" x14ac:dyDescent="0.25">
      <c r="A568" s="174"/>
      <c r="B568" s="175" t="s">
        <v>6</v>
      </c>
      <c r="C568" s="176">
        <v>3613</v>
      </c>
      <c r="D568" s="174"/>
      <c r="E568" s="177"/>
      <c r="F568" s="178"/>
      <c r="G568" s="67">
        <f>SUM(G562:G567)</f>
        <v>450</v>
      </c>
    </row>
    <row r="569" spans="1:7" x14ac:dyDescent="0.25">
      <c r="A569" s="180"/>
      <c r="B569" s="181"/>
      <c r="C569" s="182"/>
      <c r="D569" s="180"/>
      <c r="E569" s="183"/>
      <c r="F569" s="184"/>
      <c r="G569" s="68"/>
    </row>
    <row r="570" spans="1:7" x14ac:dyDescent="0.25">
      <c r="A570" s="171">
        <v>1100</v>
      </c>
      <c r="B570" s="172" t="s">
        <v>269</v>
      </c>
      <c r="C570" s="171">
        <v>3631</v>
      </c>
      <c r="D570" s="171">
        <v>5139</v>
      </c>
      <c r="E570" s="173">
        <v>3631000000001</v>
      </c>
      <c r="F570" s="172" t="s">
        <v>131</v>
      </c>
      <c r="G570" s="65">
        <v>50</v>
      </c>
    </row>
    <row r="571" spans="1:7" x14ac:dyDescent="0.25">
      <c r="A571" s="171">
        <v>1100</v>
      </c>
      <c r="B571" s="172" t="s">
        <v>269</v>
      </c>
      <c r="C571" s="171">
        <v>3631</v>
      </c>
      <c r="D571" s="171">
        <v>5154</v>
      </c>
      <c r="E571" s="173">
        <v>3631000000001</v>
      </c>
      <c r="F571" s="172" t="s">
        <v>171</v>
      </c>
      <c r="G571" s="65">
        <v>2100</v>
      </c>
    </row>
    <row r="572" spans="1:7" x14ac:dyDescent="0.25">
      <c r="A572" s="171">
        <v>1100</v>
      </c>
      <c r="B572" s="172" t="s">
        <v>269</v>
      </c>
      <c r="C572" s="171">
        <v>3631</v>
      </c>
      <c r="D572" s="171">
        <v>5169</v>
      </c>
      <c r="E572" s="173">
        <v>3631000000001</v>
      </c>
      <c r="F572" s="172" t="s">
        <v>270</v>
      </c>
      <c r="G572" s="65">
        <v>1600</v>
      </c>
    </row>
    <row r="573" spans="1:7" x14ac:dyDescent="0.25">
      <c r="A573" s="171">
        <v>1100</v>
      </c>
      <c r="B573" s="172" t="s">
        <v>269</v>
      </c>
      <c r="C573" s="171">
        <v>3631</v>
      </c>
      <c r="D573" s="171">
        <v>5171</v>
      </c>
      <c r="E573" s="173">
        <v>3631000000001</v>
      </c>
      <c r="F573" s="172" t="s">
        <v>122</v>
      </c>
      <c r="G573" s="65">
        <v>800</v>
      </c>
    </row>
    <row r="574" spans="1:7" ht="15.75" thickBot="1" x14ac:dyDescent="0.3">
      <c r="A574" s="171"/>
      <c r="B574" s="172"/>
      <c r="C574" s="171"/>
      <c r="D574" s="171"/>
      <c r="E574" s="173"/>
      <c r="F574" s="189" t="s">
        <v>642</v>
      </c>
      <c r="G574" s="65"/>
    </row>
    <row r="575" spans="1:7" x14ac:dyDescent="0.25">
      <c r="A575" s="174"/>
      <c r="B575" s="175" t="s">
        <v>6</v>
      </c>
      <c r="C575" s="176">
        <v>3631</v>
      </c>
      <c r="D575" s="174"/>
      <c r="E575" s="177"/>
      <c r="F575" s="178"/>
      <c r="G575" s="67">
        <f>SUM(G570:G574)</f>
        <v>4550</v>
      </c>
    </row>
    <row r="576" spans="1:7" x14ac:dyDescent="0.25">
      <c r="A576" s="180"/>
      <c r="B576" s="181"/>
      <c r="C576" s="182"/>
      <c r="D576" s="180"/>
      <c r="E576" s="183"/>
      <c r="F576" s="184"/>
      <c r="G576" s="68"/>
    </row>
    <row r="577" spans="1:7" x14ac:dyDescent="0.25">
      <c r="A577" s="171">
        <v>1100</v>
      </c>
      <c r="B577" s="172" t="s">
        <v>261</v>
      </c>
      <c r="C577" s="171">
        <v>3633</v>
      </c>
      <c r="D577" s="171">
        <v>5171</v>
      </c>
      <c r="E577" s="173">
        <v>3633000000001</v>
      </c>
      <c r="F577" s="172" t="s">
        <v>122</v>
      </c>
      <c r="G577" s="65">
        <v>30</v>
      </c>
    </row>
    <row r="578" spans="1:7" ht="15.75" thickBot="1" x14ac:dyDescent="0.3">
      <c r="A578" s="171"/>
      <c r="B578" s="172"/>
      <c r="C578" s="171"/>
      <c r="D578" s="171"/>
      <c r="E578" s="173"/>
      <c r="F578" s="189" t="s">
        <v>642</v>
      </c>
      <c r="G578" s="65"/>
    </row>
    <row r="579" spans="1:7" x14ac:dyDescent="0.25">
      <c r="A579" s="174"/>
      <c r="B579" s="175" t="s">
        <v>6</v>
      </c>
      <c r="C579" s="176">
        <v>3633</v>
      </c>
      <c r="D579" s="174"/>
      <c r="E579" s="177"/>
      <c r="F579" s="178"/>
      <c r="G579" s="67">
        <f>SUM(G577:G578)</f>
        <v>30</v>
      </c>
    </row>
    <row r="580" spans="1:7" x14ac:dyDescent="0.25">
      <c r="A580" s="180"/>
      <c r="B580" s="181"/>
      <c r="C580" s="182"/>
      <c r="D580" s="180"/>
      <c r="E580" s="183"/>
      <c r="F580" s="184"/>
      <c r="G580" s="68"/>
    </row>
    <row r="581" spans="1:7" x14ac:dyDescent="0.25">
      <c r="A581" s="171">
        <v>1100</v>
      </c>
      <c r="B581" s="172" t="s">
        <v>251</v>
      </c>
      <c r="C581" s="171">
        <v>3636</v>
      </c>
      <c r="D581" s="171">
        <v>5164</v>
      </c>
      <c r="E581" s="173">
        <v>3636000000001</v>
      </c>
      <c r="F581" s="172" t="s">
        <v>256</v>
      </c>
      <c r="G581" s="65">
        <v>30</v>
      </c>
    </row>
    <row r="582" spans="1:7" x14ac:dyDescent="0.25">
      <c r="A582" s="171">
        <v>1100</v>
      </c>
      <c r="B582" s="172" t="s">
        <v>251</v>
      </c>
      <c r="C582" s="171">
        <v>3636</v>
      </c>
      <c r="D582" s="171">
        <v>5165</v>
      </c>
      <c r="E582" s="173">
        <v>3636000000001</v>
      </c>
      <c r="F582" s="172" t="s">
        <v>255</v>
      </c>
      <c r="G582" s="65">
        <v>0.5</v>
      </c>
    </row>
    <row r="583" spans="1:7" x14ac:dyDescent="0.25">
      <c r="A583" s="171">
        <v>1100</v>
      </c>
      <c r="B583" s="172" t="s">
        <v>251</v>
      </c>
      <c r="C583" s="171">
        <v>3636</v>
      </c>
      <c r="D583" s="171">
        <v>5166</v>
      </c>
      <c r="E583" s="173">
        <v>3636000000001</v>
      </c>
      <c r="F583" s="172" t="s">
        <v>254</v>
      </c>
      <c r="G583" s="65">
        <v>280</v>
      </c>
    </row>
    <row r="584" spans="1:7" x14ac:dyDescent="0.25">
      <c r="A584" s="171">
        <v>1100</v>
      </c>
      <c r="B584" s="172" t="s">
        <v>251</v>
      </c>
      <c r="C584" s="171">
        <v>3636</v>
      </c>
      <c r="D584" s="171">
        <v>5169</v>
      </c>
      <c r="E584" s="173">
        <v>3636000000001</v>
      </c>
      <c r="F584" s="172" t="s">
        <v>253</v>
      </c>
      <c r="G584" s="65">
        <v>350</v>
      </c>
    </row>
    <row r="585" spans="1:7" x14ac:dyDescent="0.25">
      <c r="A585" s="171">
        <v>1100</v>
      </c>
      <c r="B585" s="172" t="s">
        <v>251</v>
      </c>
      <c r="C585" s="171">
        <v>3636</v>
      </c>
      <c r="D585" s="171">
        <v>5362</v>
      </c>
      <c r="E585" s="173">
        <v>3636000000001</v>
      </c>
      <c r="F585" s="172" t="s">
        <v>252</v>
      </c>
      <c r="G585" s="65">
        <v>0.2</v>
      </c>
    </row>
    <row r="586" spans="1:7" x14ac:dyDescent="0.25">
      <c r="A586" s="171">
        <v>1100</v>
      </c>
      <c r="B586" s="172" t="s">
        <v>251</v>
      </c>
      <c r="C586" s="171">
        <v>3636</v>
      </c>
      <c r="D586" s="171">
        <v>5362</v>
      </c>
      <c r="E586" s="173">
        <v>3636000000001</v>
      </c>
      <c r="F586" s="172" t="s">
        <v>250</v>
      </c>
      <c r="G586" s="65">
        <v>50</v>
      </c>
    </row>
    <row r="587" spans="1:7" ht="15.75" thickBot="1" x14ac:dyDescent="0.3">
      <c r="A587" s="171"/>
      <c r="B587" s="172"/>
      <c r="C587" s="171"/>
      <c r="D587" s="171"/>
      <c r="E587" s="173"/>
      <c r="F587" s="189" t="s">
        <v>642</v>
      </c>
      <c r="G587" s="65"/>
    </row>
    <row r="588" spans="1:7" x14ac:dyDescent="0.25">
      <c r="A588" s="174"/>
      <c r="B588" s="175" t="s">
        <v>6</v>
      </c>
      <c r="C588" s="176">
        <v>3636</v>
      </c>
      <c r="D588" s="174"/>
      <c r="E588" s="177"/>
      <c r="F588" s="178"/>
      <c r="G588" s="67">
        <f>SUM(G581:G587)</f>
        <v>710.7</v>
      </c>
    </row>
    <row r="589" spans="1:7" x14ac:dyDescent="0.25">
      <c r="A589" s="180"/>
      <c r="B589" s="181"/>
      <c r="C589" s="182"/>
      <c r="D589" s="180"/>
      <c r="E589" s="183"/>
      <c r="F589" s="184"/>
      <c r="G589" s="68"/>
    </row>
    <row r="590" spans="1:7" x14ac:dyDescent="0.25">
      <c r="A590" s="171">
        <v>1100</v>
      </c>
      <c r="B590" s="172" t="s">
        <v>244</v>
      </c>
      <c r="C590" s="171">
        <v>3744</v>
      </c>
      <c r="D590" s="171">
        <v>5901</v>
      </c>
      <c r="E590" s="173">
        <v>3744000000003</v>
      </c>
      <c r="F590" s="172" t="s">
        <v>243</v>
      </c>
      <c r="G590" s="65">
        <v>500</v>
      </c>
    </row>
    <row r="591" spans="1:7" ht="15.75" thickBot="1" x14ac:dyDescent="0.3">
      <c r="A591" s="171"/>
      <c r="B591" s="172"/>
      <c r="C591" s="171"/>
      <c r="D591" s="171"/>
      <c r="E591" s="173"/>
      <c r="F591" s="189" t="s">
        <v>642</v>
      </c>
      <c r="G591" s="65"/>
    </row>
    <row r="592" spans="1:7" x14ac:dyDescent="0.25">
      <c r="A592" s="174"/>
      <c r="B592" s="175" t="s">
        <v>6</v>
      </c>
      <c r="C592" s="176">
        <v>3744</v>
      </c>
      <c r="D592" s="174"/>
      <c r="E592" s="177"/>
      <c r="F592" s="178"/>
      <c r="G592" s="67">
        <f>SUM(G590:G591)</f>
        <v>500</v>
      </c>
    </row>
    <row r="593" spans="1:7" x14ac:dyDescent="0.25">
      <c r="A593" s="180"/>
      <c r="B593" s="181"/>
      <c r="C593" s="182"/>
      <c r="D593" s="180"/>
      <c r="E593" s="183"/>
      <c r="F593" s="184"/>
      <c r="G593" s="68"/>
    </row>
    <row r="594" spans="1:7" x14ac:dyDescent="0.25">
      <c r="A594" s="171">
        <v>200</v>
      </c>
      <c r="B594" s="172" t="s">
        <v>531</v>
      </c>
      <c r="C594" s="171">
        <v>6171</v>
      </c>
      <c r="D594" s="171">
        <v>5021</v>
      </c>
      <c r="E594" s="173">
        <v>259</v>
      </c>
      <c r="F594" s="172" t="s">
        <v>530</v>
      </c>
      <c r="G594" s="65">
        <v>160</v>
      </c>
    </row>
    <row r="595" spans="1:7" x14ac:dyDescent="0.25">
      <c r="A595" s="171">
        <v>200</v>
      </c>
      <c r="B595" s="172" t="s">
        <v>500</v>
      </c>
      <c r="C595" s="171">
        <v>6171</v>
      </c>
      <c r="D595" s="171">
        <v>5041</v>
      </c>
      <c r="E595" s="173">
        <v>6171000000001</v>
      </c>
      <c r="F595" s="172" t="s">
        <v>529</v>
      </c>
      <c r="G595" s="65">
        <v>0</v>
      </c>
    </row>
    <row r="596" spans="1:7" x14ac:dyDescent="0.25">
      <c r="A596" s="171">
        <v>200</v>
      </c>
      <c r="B596" s="172" t="s">
        <v>500</v>
      </c>
      <c r="C596" s="171">
        <v>6171</v>
      </c>
      <c r="D596" s="171">
        <v>5132</v>
      </c>
      <c r="E596" s="173">
        <v>6171000000001</v>
      </c>
      <c r="F596" s="172" t="s">
        <v>135</v>
      </c>
      <c r="G596" s="65">
        <v>100</v>
      </c>
    </row>
    <row r="597" spans="1:7" x14ac:dyDescent="0.25">
      <c r="A597" s="171">
        <v>200</v>
      </c>
      <c r="B597" s="172" t="s">
        <v>500</v>
      </c>
      <c r="C597" s="171">
        <v>6171</v>
      </c>
      <c r="D597" s="171">
        <v>5137</v>
      </c>
      <c r="E597" s="173">
        <v>6171000000001</v>
      </c>
      <c r="F597" s="172" t="s">
        <v>528</v>
      </c>
      <c r="G597" s="65">
        <v>400</v>
      </c>
    </row>
    <row r="598" spans="1:7" x14ac:dyDescent="0.25">
      <c r="A598" s="171">
        <v>200</v>
      </c>
      <c r="B598" s="172" t="s">
        <v>500</v>
      </c>
      <c r="C598" s="171">
        <v>6171</v>
      </c>
      <c r="D598" s="171">
        <v>5137</v>
      </c>
      <c r="E598" s="173">
        <v>6171000000001</v>
      </c>
      <c r="F598" s="172" t="s">
        <v>527</v>
      </c>
      <c r="G598" s="65">
        <v>70</v>
      </c>
    </row>
    <row r="599" spans="1:7" x14ac:dyDescent="0.25">
      <c r="A599" s="171">
        <v>200</v>
      </c>
      <c r="B599" s="172" t="s">
        <v>500</v>
      </c>
      <c r="C599" s="171">
        <v>6171</v>
      </c>
      <c r="D599" s="171">
        <v>5137</v>
      </c>
      <c r="E599" s="173">
        <v>6171000000001</v>
      </c>
      <c r="F599" s="172" t="s">
        <v>526</v>
      </c>
      <c r="G599" s="65">
        <v>400</v>
      </c>
    </row>
    <row r="600" spans="1:7" x14ac:dyDescent="0.25">
      <c r="A600" s="171">
        <v>200</v>
      </c>
      <c r="B600" s="172" t="s">
        <v>500</v>
      </c>
      <c r="C600" s="171">
        <v>6171</v>
      </c>
      <c r="D600" s="171">
        <v>5139</v>
      </c>
      <c r="E600" s="173">
        <v>6171000000001</v>
      </c>
      <c r="F600" s="172" t="s">
        <v>525</v>
      </c>
      <c r="G600" s="65">
        <v>900</v>
      </c>
    </row>
    <row r="601" spans="1:7" x14ac:dyDescent="0.25">
      <c r="A601" s="171">
        <v>200</v>
      </c>
      <c r="B601" s="172" t="s">
        <v>500</v>
      </c>
      <c r="C601" s="171">
        <v>6171</v>
      </c>
      <c r="D601" s="171">
        <v>5139</v>
      </c>
      <c r="E601" s="173">
        <v>6171000000001</v>
      </c>
      <c r="F601" s="172" t="s">
        <v>524</v>
      </c>
      <c r="G601" s="65">
        <v>100</v>
      </c>
    </row>
    <row r="602" spans="1:7" x14ac:dyDescent="0.25">
      <c r="A602" s="171">
        <v>200</v>
      </c>
      <c r="B602" s="172" t="s">
        <v>500</v>
      </c>
      <c r="C602" s="171">
        <v>6171</v>
      </c>
      <c r="D602" s="171">
        <v>5139</v>
      </c>
      <c r="E602" s="173">
        <v>6171000000001</v>
      </c>
      <c r="F602" s="172" t="s">
        <v>523</v>
      </c>
      <c r="G602" s="65">
        <v>100</v>
      </c>
    </row>
    <row r="603" spans="1:7" x14ac:dyDescent="0.25">
      <c r="A603" s="171">
        <v>200</v>
      </c>
      <c r="B603" s="172" t="s">
        <v>500</v>
      </c>
      <c r="C603" s="171">
        <v>6171</v>
      </c>
      <c r="D603" s="171">
        <v>5151</v>
      </c>
      <c r="E603" s="173">
        <v>6171000000001</v>
      </c>
      <c r="F603" s="172" t="s">
        <v>522</v>
      </c>
      <c r="G603" s="65">
        <v>200</v>
      </c>
    </row>
    <row r="604" spans="1:7" x14ac:dyDescent="0.25">
      <c r="A604" s="171">
        <v>200</v>
      </c>
      <c r="B604" s="172" t="s">
        <v>500</v>
      </c>
      <c r="C604" s="171">
        <v>6171</v>
      </c>
      <c r="D604" s="171">
        <v>5153</v>
      </c>
      <c r="E604" s="173">
        <v>6171000000001</v>
      </c>
      <c r="F604" s="172" t="s">
        <v>520</v>
      </c>
      <c r="G604" s="65">
        <v>800</v>
      </c>
    </row>
    <row r="605" spans="1:7" x14ac:dyDescent="0.25">
      <c r="A605" s="171">
        <v>200</v>
      </c>
      <c r="B605" s="172" t="s">
        <v>500</v>
      </c>
      <c r="C605" s="171">
        <v>6171</v>
      </c>
      <c r="D605" s="171">
        <v>5153</v>
      </c>
      <c r="E605" s="173">
        <v>6171000000001</v>
      </c>
      <c r="F605" s="172" t="s">
        <v>521</v>
      </c>
      <c r="G605" s="65">
        <v>300</v>
      </c>
    </row>
    <row r="606" spans="1:7" x14ac:dyDescent="0.25">
      <c r="A606" s="171">
        <v>200</v>
      </c>
      <c r="B606" s="172" t="s">
        <v>500</v>
      </c>
      <c r="C606" s="171">
        <v>6171</v>
      </c>
      <c r="D606" s="171">
        <v>5154</v>
      </c>
      <c r="E606" s="173">
        <v>6171000000001</v>
      </c>
      <c r="F606" s="172" t="s">
        <v>518</v>
      </c>
      <c r="G606" s="65">
        <v>800</v>
      </c>
    </row>
    <row r="607" spans="1:7" x14ac:dyDescent="0.25">
      <c r="A607" s="171">
        <v>200</v>
      </c>
      <c r="B607" s="172" t="s">
        <v>500</v>
      </c>
      <c r="C607" s="171">
        <v>6171</v>
      </c>
      <c r="D607" s="171">
        <v>5154</v>
      </c>
      <c r="E607" s="173">
        <v>6171000000001</v>
      </c>
      <c r="F607" s="172" t="s">
        <v>519</v>
      </c>
      <c r="G607" s="65">
        <v>800</v>
      </c>
    </row>
    <row r="608" spans="1:7" x14ac:dyDescent="0.25">
      <c r="A608" s="171">
        <v>200</v>
      </c>
      <c r="B608" s="172" t="s">
        <v>500</v>
      </c>
      <c r="C608" s="171">
        <v>6171</v>
      </c>
      <c r="D608" s="171">
        <v>5156</v>
      </c>
      <c r="E608" s="173">
        <v>6171000000001</v>
      </c>
      <c r="F608" s="172" t="s">
        <v>517</v>
      </c>
      <c r="G608" s="65">
        <v>10</v>
      </c>
    </row>
    <row r="609" spans="1:7" x14ac:dyDescent="0.25">
      <c r="A609" s="171">
        <v>200</v>
      </c>
      <c r="B609" s="172" t="s">
        <v>500</v>
      </c>
      <c r="C609" s="171">
        <v>6171</v>
      </c>
      <c r="D609" s="171">
        <v>5156</v>
      </c>
      <c r="E609" s="173">
        <v>6171000000001</v>
      </c>
      <c r="F609" s="172" t="s">
        <v>516</v>
      </c>
      <c r="G609" s="65">
        <v>70</v>
      </c>
    </row>
    <row r="610" spans="1:7" x14ac:dyDescent="0.25">
      <c r="A610" s="171">
        <v>200</v>
      </c>
      <c r="B610" s="172" t="s">
        <v>500</v>
      </c>
      <c r="C610" s="171">
        <v>6171</v>
      </c>
      <c r="D610" s="171">
        <v>5156</v>
      </c>
      <c r="E610" s="173">
        <v>6171000000001</v>
      </c>
      <c r="F610" s="172" t="s">
        <v>515</v>
      </c>
      <c r="G610" s="65">
        <v>70</v>
      </c>
    </row>
    <row r="611" spans="1:7" x14ac:dyDescent="0.25">
      <c r="A611" s="171">
        <v>200</v>
      </c>
      <c r="B611" s="172" t="s">
        <v>500</v>
      </c>
      <c r="C611" s="171">
        <v>6171</v>
      </c>
      <c r="D611" s="171">
        <v>5162</v>
      </c>
      <c r="E611" s="173">
        <v>6171000000001</v>
      </c>
      <c r="F611" s="172" t="s">
        <v>514</v>
      </c>
      <c r="G611" s="65">
        <v>5</v>
      </c>
    </row>
    <row r="612" spans="1:7" x14ac:dyDescent="0.25">
      <c r="A612" s="171">
        <v>200</v>
      </c>
      <c r="B612" s="172" t="s">
        <v>500</v>
      </c>
      <c r="C612" s="171">
        <v>6171</v>
      </c>
      <c r="D612" s="171">
        <v>5162</v>
      </c>
      <c r="E612" s="173">
        <v>6171000000001</v>
      </c>
      <c r="F612" s="172" t="s">
        <v>513</v>
      </c>
      <c r="G612" s="65">
        <v>15</v>
      </c>
    </row>
    <row r="613" spans="1:7" x14ac:dyDescent="0.25">
      <c r="A613" s="171">
        <v>200</v>
      </c>
      <c r="B613" s="172" t="s">
        <v>500</v>
      </c>
      <c r="C613" s="171">
        <v>6171</v>
      </c>
      <c r="D613" s="171">
        <v>5162</v>
      </c>
      <c r="E613" s="173">
        <v>6171000000001</v>
      </c>
      <c r="F613" s="172" t="s">
        <v>512</v>
      </c>
      <c r="G613" s="65">
        <v>20</v>
      </c>
    </row>
    <row r="614" spans="1:7" x14ac:dyDescent="0.25">
      <c r="A614" s="171">
        <v>200</v>
      </c>
      <c r="B614" s="172" t="s">
        <v>500</v>
      </c>
      <c r="C614" s="171">
        <v>6171</v>
      </c>
      <c r="D614" s="171">
        <v>5164</v>
      </c>
      <c r="E614" s="173">
        <v>6171000000001</v>
      </c>
      <c r="F614" s="172" t="s">
        <v>510</v>
      </c>
      <c r="G614" s="65">
        <v>45</v>
      </c>
    </row>
    <row r="615" spans="1:7" x14ac:dyDescent="0.25">
      <c r="A615" s="171">
        <v>200</v>
      </c>
      <c r="B615" s="172" t="s">
        <v>500</v>
      </c>
      <c r="C615" s="171">
        <v>6171</v>
      </c>
      <c r="D615" s="171">
        <v>5164</v>
      </c>
      <c r="E615" s="173">
        <v>6171000000001</v>
      </c>
      <c r="F615" s="172" t="s">
        <v>511</v>
      </c>
      <c r="G615" s="65">
        <v>0</v>
      </c>
    </row>
    <row r="616" spans="1:7" x14ac:dyDescent="0.25">
      <c r="A616" s="171">
        <v>200</v>
      </c>
      <c r="B616" s="172" t="s">
        <v>500</v>
      </c>
      <c r="C616" s="171">
        <v>6171</v>
      </c>
      <c r="D616" s="171">
        <v>5169</v>
      </c>
      <c r="E616" s="173">
        <v>6171000000001</v>
      </c>
      <c r="F616" s="172" t="s">
        <v>508</v>
      </c>
      <c r="G616" s="65">
        <v>168.15</v>
      </c>
    </row>
    <row r="617" spans="1:7" x14ac:dyDescent="0.25">
      <c r="A617" s="171">
        <v>200</v>
      </c>
      <c r="B617" s="172" t="s">
        <v>500</v>
      </c>
      <c r="C617" s="171">
        <v>6171</v>
      </c>
      <c r="D617" s="171">
        <v>5169</v>
      </c>
      <c r="E617" s="173">
        <v>6171000000001</v>
      </c>
      <c r="F617" s="172" t="s">
        <v>507</v>
      </c>
      <c r="G617" s="65">
        <v>1250</v>
      </c>
    </row>
    <row r="618" spans="1:7" x14ac:dyDescent="0.25">
      <c r="A618" s="171"/>
      <c r="B618" s="172"/>
      <c r="C618" s="171"/>
      <c r="D618" s="171"/>
      <c r="E618" s="173"/>
      <c r="F618" s="172" t="s">
        <v>676</v>
      </c>
      <c r="G618" s="65">
        <v>500</v>
      </c>
    </row>
    <row r="619" spans="1:7" x14ac:dyDescent="0.25">
      <c r="A619" s="171">
        <v>200</v>
      </c>
      <c r="B619" s="172" t="s">
        <v>500</v>
      </c>
      <c r="C619" s="171">
        <v>6171</v>
      </c>
      <c r="D619" s="171">
        <v>5169</v>
      </c>
      <c r="E619" s="173">
        <v>6171000000001</v>
      </c>
      <c r="F619" s="172" t="s">
        <v>509</v>
      </c>
      <c r="G619" s="65">
        <v>1050</v>
      </c>
    </row>
    <row r="620" spans="1:7" x14ac:dyDescent="0.25">
      <c r="A620" s="171">
        <v>200</v>
      </c>
      <c r="B620" s="172" t="s">
        <v>500</v>
      </c>
      <c r="C620" s="171">
        <v>6171</v>
      </c>
      <c r="D620" s="171">
        <v>5171</v>
      </c>
      <c r="E620" s="173">
        <v>6171000000001</v>
      </c>
      <c r="F620" s="172" t="s">
        <v>506</v>
      </c>
      <c r="G620" s="65">
        <v>50</v>
      </c>
    </row>
    <row r="621" spans="1:7" x14ac:dyDescent="0.25">
      <c r="A621" s="171">
        <v>200</v>
      </c>
      <c r="B621" s="172" t="s">
        <v>500</v>
      </c>
      <c r="C621" s="171">
        <v>6171</v>
      </c>
      <c r="D621" s="171">
        <v>5171</v>
      </c>
      <c r="E621" s="173">
        <v>6171000000001</v>
      </c>
      <c r="F621" s="172" t="s">
        <v>505</v>
      </c>
      <c r="G621" s="65">
        <v>380</v>
      </c>
    </row>
    <row r="622" spans="1:7" x14ac:dyDescent="0.25">
      <c r="A622" s="171">
        <v>200</v>
      </c>
      <c r="B622" s="172" t="s">
        <v>500</v>
      </c>
      <c r="C622" s="171">
        <v>6171</v>
      </c>
      <c r="D622" s="171">
        <v>5171</v>
      </c>
      <c r="E622" s="173">
        <v>6171000000001</v>
      </c>
      <c r="F622" s="172" t="s">
        <v>504</v>
      </c>
      <c r="G622" s="65">
        <v>100</v>
      </c>
    </row>
    <row r="623" spans="1:7" x14ac:dyDescent="0.25">
      <c r="A623" s="171"/>
      <c r="B623" s="172"/>
      <c r="C623" s="171"/>
      <c r="D623" s="171"/>
      <c r="E623" s="173"/>
      <c r="F623" s="172" t="s">
        <v>676</v>
      </c>
      <c r="G623" s="65">
        <v>500</v>
      </c>
    </row>
    <row r="624" spans="1:7" x14ac:dyDescent="0.25">
      <c r="A624" s="171">
        <v>200</v>
      </c>
      <c r="B624" s="172" t="s">
        <v>500</v>
      </c>
      <c r="C624" s="171">
        <v>6171</v>
      </c>
      <c r="D624" s="171">
        <v>5362</v>
      </c>
      <c r="E624" s="173">
        <v>6171000000001</v>
      </c>
      <c r="F624" s="172" t="s">
        <v>503</v>
      </c>
      <c r="G624" s="65">
        <v>8</v>
      </c>
    </row>
    <row r="625" spans="1:7" x14ac:dyDescent="0.25">
      <c r="A625" s="171">
        <v>200</v>
      </c>
      <c r="B625" s="172" t="s">
        <v>500</v>
      </c>
      <c r="C625" s="171">
        <v>6171</v>
      </c>
      <c r="D625" s="171">
        <v>5362</v>
      </c>
      <c r="E625" s="173">
        <v>6171000000001</v>
      </c>
      <c r="F625" s="172" t="s">
        <v>502</v>
      </c>
      <c r="G625" s="65">
        <v>15</v>
      </c>
    </row>
    <row r="626" spans="1:7" x14ac:dyDescent="0.25">
      <c r="A626" s="171">
        <v>200</v>
      </c>
      <c r="B626" s="172" t="s">
        <v>500</v>
      </c>
      <c r="C626" s="171">
        <v>6171</v>
      </c>
      <c r="D626" s="171">
        <v>5362</v>
      </c>
      <c r="E626" s="173">
        <v>6171000000001</v>
      </c>
      <c r="F626" s="172" t="s">
        <v>501</v>
      </c>
      <c r="G626" s="65">
        <v>10</v>
      </c>
    </row>
    <row r="627" spans="1:7" x14ac:dyDescent="0.25">
      <c r="A627" s="171">
        <v>200</v>
      </c>
      <c r="B627" s="172" t="s">
        <v>500</v>
      </c>
      <c r="C627" s="171">
        <v>6171</v>
      </c>
      <c r="D627" s="171">
        <v>5901</v>
      </c>
      <c r="E627" s="173">
        <v>6171000000001</v>
      </c>
      <c r="F627" s="172" t="s">
        <v>499</v>
      </c>
      <c r="G627" s="65">
        <v>0</v>
      </c>
    </row>
    <row r="628" spans="1:7" ht="15.75" thickBot="1" x14ac:dyDescent="0.3">
      <c r="A628" s="171"/>
      <c r="B628" s="172"/>
      <c r="C628" s="171"/>
      <c r="D628" s="171"/>
      <c r="E628" s="173"/>
      <c r="F628" s="189" t="s">
        <v>642</v>
      </c>
      <c r="G628" s="65"/>
    </row>
    <row r="629" spans="1:7" x14ac:dyDescent="0.25">
      <c r="A629" s="174"/>
      <c r="B629" s="175" t="s">
        <v>6</v>
      </c>
      <c r="C629" s="176">
        <v>6171</v>
      </c>
      <c r="D629" s="174"/>
      <c r="E629" s="177"/>
      <c r="F629" s="178"/>
      <c r="G629" s="67">
        <f>SUM(G594:G628)</f>
        <v>9396.15</v>
      </c>
    </row>
    <row r="630" spans="1:7" x14ac:dyDescent="0.25">
      <c r="A630" s="172"/>
    </row>
    <row r="631" spans="1:7" x14ac:dyDescent="0.25">
      <c r="A631" s="171">
        <v>1100</v>
      </c>
      <c r="B631" s="172" t="s">
        <v>239</v>
      </c>
      <c r="C631" s="171">
        <v>6171</v>
      </c>
      <c r="D631" s="171">
        <v>5011</v>
      </c>
      <c r="E631" s="173">
        <v>6171110000001</v>
      </c>
      <c r="F631" s="172" t="s">
        <v>677</v>
      </c>
      <c r="G631" s="65">
        <f>6031.74+500</f>
        <v>6531.74</v>
      </c>
    </row>
    <row r="632" spans="1:7" x14ac:dyDescent="0.25">
      <c r="A632" s="171">
        <v>1100</v>
      </c>
      <c r="B632" s="172" t="s">
        <v>239</v>
      </c>
      <c r="C632" s="171">
        <v>6171</v>
      </c>
      <c r="D632" s="171">
        <v>5021</v>
      </c>
      <c r="E632" s="173">
        <v>6171110000001</v>
      </c>
      <c r="F632" s="172" t="s">
        <v>240</v>
      </c>
      <c r="G632" s="65">
        <v>0</v>
      </c>
    </row>
    <row r="633" spans="1:7" x14ac:dyDescent="0.25">
      <c r="A633" s="171">
        <v>1100</v>
      </c>
      <c r="B633" s="172" t="s">
        <v>239</v>
      </c>
      <c r="C633" s="171">
        <v>6171</v>
      </c>
      <c r="D633" s="171">
        <v>5031</v>
      </c>
      <c r="E633" s="173">
        <v>6171110000001</v>
      </c>
      <c r="F633" s="172" t="s">
        <v>138</v>
      </c>
      <c r="G633" s="65">
        <f>G631*0.248</f>
        <v>1619.8715199999999</v>
      </c>
    </row>
    <row r="634" spans="1:7" x14ac:dyDescent="0.25">
      <c r="A634" s="171">
        <v>1100</v>
      </c>
      <c r="B634" s="172" t="s">
        <v>239</v>
      </c>
      <c r="C634" s="171">
        <v>6171</v>
      </c>
      <c r="D634" s="171">
        <v>5032</v>
      </c>
      <c r="E634" s="173">
        <v>6171110000001</v>
      </c>
      <c r="F634" s="172" t="s">
        <v>137</v>
      </c>
      <c r="G634" s="65">
        <f>G631*0.09</f>
        <v>587.85659999999996</v>
      </c>
    </row>
    <row r="635" spans="1:7" x14ac:dyDescent="0.25">
      <c r="A635" s="171">
        <v>1100</v>
      </c>
      <c r="B635" s="172" t="s">
        <v>239</v>
      </c>
      <c r="C635" s="171">
        <v>6171</v>
      </c>
      <c r="D635" s="171">
        <v>5132</v>
      </c>
      <c r="E635" s="173">
        <v>6171110000001</v>
      </c>
      <c r="F635" s="172" t="s">
        <v>135</v>
      </c>
      <c r="G635" s="65">
        <v>5</v>
      </c>
    </row>
    <row r="636" spans="1:7" x14ac:dyDescent="0.25">
      <c r="A636" s="171">
        <v>1100</v>
      </c>
      <c r="B636" s="172" t="s">
        <v>239</v>
      </c>
      <c r="C636" s="171">
        <v>6171</v>
      </c>
      <c r="D636" s="171">
        <v>5139</v>
      </c>
      <c r="E636" s="173">
        <v>6171110000001</v>
      </c>
      <c r="F636" s="172" t="s">
        <v>131</v>
      </c>
      <c r="G636" s="65">
        <v>5</v>
      </c>
    </row>
    <row r="637" spans="1:7" x14ac:dyDescent="0.25">
      <c r="A637" s="171">
        <v>1100</v>
      </c>
      <c r="B637" s="172" t="s">
        <v>239</v>
      </c>
      <c r="C637" s="171">
        <v>6171</v>
      </c>
      <c r="D637" s="171">
        <v>5167</v>
      </c>
      <c r="E637" s="173">
        <v>6171110000001</v>
      </c>
      <c r="F637" s="172" t="s">
        <v>144</v>
      </c>
      <c r="G637" s="65">
        <v>50</v>
      </c>
    </row>
    <row r="638" spans="1:7" x14ac:dyDescent="0.25">
      <c r="A638" s="171">
        <v>1100</v>
      </c>
      <c r="B638" s="172" t="s">
        <v>239</v>
      </c>
      <c r="C638" s="171">
        <v>6171</v>
      </c>
      <c r="D638" s="171">
        <v>5169</v>
      </c>
      <c r="E638" s="173">
        <v>6171110000001</v>
      </c>
      <c r="F638" s="172" t="s">
        <v>180</v>
      </c>
      <c r="G638" s="65">
        <v>10</v>
      </c>
    </row>
    <row r="639" spans="1:7" x14ac:dyDescent="0.25">
      <c r="A639" s="171">
        <v>1100</v>
      </c>
      <c r="B639" s="172" t="s">
        <v>239</v>
      </c>
      <c r="C639" s="171">
        <v>6171</v>
      </c>
      <c r="D639" s="171">
        <v>5173</v>
      </c>
      <c r="E639" s="173">
        <v>6171110000001</v>
      </c>
      <c r="F639" s="172" t="s">
        <v>121</v>
      </c>
      <c r="G639" s="65">
        <v>10</v>
      </c>
    </row>
    <row r="640" spans="1:7" x14ac:dyDescent="0.25">
      <c r="A640" s="171">
        <v>1100</v>
      </c>
      <c r="B640" s="172" t="s">
        <v>239</v>
      </c>
      <c r="C640" s="171">
        <v>6171</v>
      </c>
      <c r="D640" s="171">
        <v>5175</v>
      </c>
      <c r="E640" s="173">
        <v>6171110000001</v>
      </c>
      <c r="F640" s="172" t="s">
        <v>120</v>
      </c>
      <c r="G640" s="65">
        <v>5</v>
      </c>
    </row>
    <row r="641" spans="1:7" ht="15.75" thickBot="1" x14ac:dyDescent="0.3">
      <c r="A641" s="171"/>
      <c r="B641" s="172"/>
      <c r="C641" s="171"/>
      <c r="D641" s="171"/>
      <c r="E641" s="173"/>
      <c r="F641" s="189" t="s">
        <v>642</v>
      </c>
      <c r="G641" s="65"/>
    </row>
    <row r="642" spans="1:7" x14ac:dyDescent="0.25">
      <c r="A642" s="174"/>
      <c r="B642" s="175" t="s">
        <v>6</v>
      </c>
      <c r="C642" s="176">
        <v>6171</v>
      </c>
      <c r="D642" s="174"/>
      <c r="E642" s="177"/>
      <c r="F642" s="178"/>
      <c r="G642" s="67">
        <f>SUM(G631:G641)</f>
        <v>8824.4681199999995</v>
      </c>
    </row>
    <row r="643" spans="1:7" x14ac:dyDescent="0.25">
      <c r="A643" s="180"/>
      <c r="B643" s="181"/>
      <c r="C643" s="182"/>
      <c r="D643" s="180"/>
      <c r="E643" s="183"/>
      <c r="F643" s="184"/>
      <c r="G643" s="68"/>
    </row>
    <row r="644" spans="1:7" x14ac:dyDescent="0.25">
      <c r="A644" s="171">
        <v>1100</v>
      </c>
      <c r="B644" s="172" t="s">
        <v>236</v>
      </c>
      <c r="C644" s="171">
        <v>6320</v>
      </c>
      <c r="D644" s="171">
        <v>5038</v>
      </c>
      <c r="E644" s="173">
        <v>6320000000001</v>
      </c>
      <c r="F644" s="172" t="s">
        <v>238</v>
      </c>
      <c r="G644" s="65">
        <v>750</v>
      </c>
    </row>
    <row r="645" spans="1:7" x14ac:dyDescent="0.25">
      <c r="A645" s="171">
        <v>1100</v>
      </c>
      <c r="B645" s="172" t="s">
        <v>236</v>
      </c>
      <c r="C645" s="171">
        <v>6320</v>
      </c>
      <c r="D645" s="171">
        <v>5163</v>
      </c>
      <c r="E645" s="173">
        <v>6320000000001</v>
      </c>
      <c r="F645" s="172" t="s">
        <v>237</v>
      </c>
      <c r="G645" s="65">
        <v>1238</v>
      </c>
    </row>
    <row r="646" spans="1:7" x14ac:dyDescent="0.25">
      <c r="A646" s="171">
        <v>1100</v>
      </c>
      <c r="B646" s="172" t="s">
        <v>236</v>
      </c>
      <c r="C646" s="171">
        <v>6320</v>
      </c>
      <c r="D646" s="171">
        <v>5192</v>
      </c>
      <c r="E646" s="173">
        <v>6320000000001</v>
      </c>
      <c r="F646" s="172" t="s">
        <v>235</v>
      </c>
      <c r="G646" s="65">
        <v>10</v>
      </c>
    </row>
    <row r="647" spans="1:7" ht="15.75" thickBot="1" x14ac:dyDescent="0.3">
      <c r="A647" s="171"/>
      <c r="B647" s="172"/>
      <c r="C647" s="171"/>
      <c r="D647" s="171"/>
      <c r="E647" s="173"/>
      <c r="F647" s="189" t="s">
        <v>642</v>
      </c>
      <c r="G647" s="65"/>
    </row>
    <row r="648" spans="1:7" x14ac:dyDescent="0.25">
      <c r="A648" s="174"/>
      <c r="B648" s="175" t="s">
        <v>6</v>
      </c>
      <c r="C648" s="176">
        <v>6320</v>
      </c>
      <c r="D648" s="174"/>
      <c r="E648" s="177"/>
      <c r="F648" s="178"/>
      <c r="G648" s="67">
        <f>SUM(G644:G647)</f>
        <v>1998</v>
      </c>
    </row>
    <row r="649" spans="1:7" x14ac:dyDescent="0.25">
      <c r="A649" s="172"/>
    </row>
    <row r="650" spans="1:7" x14ac:dyDescent="0.25">
      <c r="B650" s="179" t="s">
        <v>89</v>
      </c>
      <c r="G650" s="66">
        <f>SUM(G648,G642,G629,G592,G588,G579,G575,G568,G560,G546,G542,G528,G524,G511,G499,G477,G450,G446,G442,G437,G428,G415)</f>
        <v>72787.238120000009</v>
      </c>
    </row>
    <row r="653" spans="1:7" x14ac:dyDescent="0.25">
      <c r="A653" s="171">
        <v>1200</v>
      </c>
      <c r="B653" s="172" t="s">
        <v>234</v>
      </c>
      <c r="C653" s="171">
        <v>1032</v>
      </c>
      <c r="D653" s="171">
        <v>5169</v>
      </c>
      <c r="E653" s="173">
        <v>1032000000001</v>
      </c>
      <c r="F653" s="172" t="s">
        <v>233</v>
      </c>
      <c r="G653" s="65">
        <v>100</v>
      </c>
    </row>
    <row r="654" spans="1:7" ht="15.75" thickBot="1" x14ac:dyDescent="0.3">
      <c r="A654" s="171"/>
      <c r="B654" s="172"/>
      <c r="C654" s="171"/>
      <c r="D654" s="171"/>
      <c r="E654" s="173"/>
      <c r="F654" s="189" t="s">
        <v>642</v>
      </c>
      <c r="G654" s="65"/>
    </row>
    <row r="655" spans="1:7" x14ac:dyDescent="0.25">
      <c r="A655" s="174"/>
      <c r="B655" s="175" t="s">
        <v>6</v>
      </c>
      <c r="C655" s="176">
        <v>1032</v>
      </c>
      <c r="D655" s="174"/>
      <c r="E655" s="177"/>
      <c r="F655" s="178"/>
      <c r="G655" s="67">
        <f>SUM(G653:G654)</f>
        <v>100</v>
      </c>
    </row>
    <row r="656" spans="1:7" x14ac:dyDescent="0.25">
      <c r="A656" s="180"/>
      <c r="B656" s="181"/>
      <c r="C656" s="182"/>
      <c r="D656" s="180"/>
      <c r="E656" s="183"/>
      <c r="F656" s="184"/>
      <c r="G656" s="68"/>
    </row>
    <row r="657" spans="1:7" x14ac:dyDescent="0.25">
      <c r="A657" s="171">
        <v>1200</v>
      </c>
      <c r="B657" s="172" t="s">
        <v>232</v>
      </c>
      <c r="C657" s="171">
        <v>2212</v>
      </c>
      <c r="D657" s="171">
        <v>5139</v>
      </c>
      <c r="E657" s="173">
        <v>2212000000003</v>
      </c>
      <c r="F657" s="172" t="s">
        <v>231</v>
      </c>
      <c r="G657" s="65">
        <v>450</v>
      </c>
    </row>
    <row r="658" spans="1:7" ht="15.75" thickBot="1" x14ac:dyDescent="0.3">
      <c r="A658" s="171"/>
      <c r="B658" s="172"/>
      <c r="C658" s="171"/>
      <c r="D658" s="171"/>
      <c r="E658" s="173"/>
      <c r="F658" s="189" t="s">
        <v>642</v>
      </c>
      <c r="G658" s="65"/>
    </row>
    <row r="659" spans="1:7" x14ac:dyDescent="0.25">
      <c r="A659" s="174"/>
      <c r="B659" s="175" t="s">
        <v>6</v>
      </c>
      <c r="C659" s="176">
        <v>2212</v>
      </c>
      <c r="D659" s="174"/>
      <c r="E659" s="177"/>
      <c r="F659" s="178"/>
      <c r="G659" s="67">
        <f>SUM(G657:G658)</f>
        <v>450</v>
      </c>
    </row>
    <row r="660" spans="1:7" x14ac:dyDescent="0.25">
      <c r="A660" s="180"/>
      <c r="B660" s="181"/>
      <c r="C660" s="182"/>
      <c r="D660" s="180"/>
      <c r="E660" s="183"/>
      <c r="F660" s="184"/>
      <c r="G660" s="68"/>
    </row>
    <row r="661" spans="1:7" x14ac:dyDescent="0.25">
      <c r="A661" s="171">
        <v>1200</v>
      </c>
      <c r="B661" s="172" t="s">
        <v>230</v>
      </c>
      <c r="C661" s="171">
        <v>2219</v>
      </c>
      <c r="D661" s="171">
        <v>5137</v>
      </c>
      <c r="E661" s="173">
        <v>2219000000003</v>
      </c>
      <c r="F661" s="172" t="s">
        <v>132</v>
      </c>
      <c r="G661" s="65">
        <v>0</v>
      </c>
    </row>
    <row r="662" spans="1:7" x14ac:dyDescent="0.25">
      <c r="A662" s="171">
        <v>1200</v>
      </c>
      <c r="B662" s="172" t="s">
        <v>230</v>
      </c>
      <c r="C662" s="171">
        <v>2219</v>
      </c>
      <c r="D662" s="171">
        <v>5139</v>
      </c>
      <c r="E662" s="173">
        <v>2219000000003</v>
      </c>
      <c r="F662" s="172" t="s">
        <v>131</v>
      </c>
      <c r="G662" s="65">
        <v>60</v>
      </c>
    </row>
    <row r="663" spans="1:7" x14ac:dyDescent="0.25">
      <c r="A663" s="171">
        <v>1200</v>
      </c>
      <c r="B663" s="172" t="s">
        <v>230</v>
      </c>
      <c r="C663" s="171">
        <v>2219</v>
      </c>
      <c r="D663" s="171">
        <v>5171</v>
      </c>
      <c r="E663" s="173">
        <v>2219000000003</v>
      </c>
      <c r="F663" s="172" t="s">
        <v>122</v>
      </c>
      <c r="G663" s="65">
        <v>20</v>
      </c>
    </row>
    <row r="664" spans="1:7" ht="15.75" thickBot="1" x14ac:dyDescent="0.3">
      <c r="A664" s="171"/>
      <c r="B664" s="172"/>
      <c r="C664" s="171"/>
      <c r="D664" s="171"/>
      <c r="E664" s="173"/>
      <c r="F664" s="189" t="s">
        <v>642</v>
      </c>
      <c r="G664" s="65"/>
    </row>
    <row r="665" spans="1:7" x14ac:dyDescent="0.25">
      <c r="A665" s="174"/>
      <c r="B665" s="175" t="s">
        <v>6</v>
      </c>
      <c r="C665" s="176">
        <v>2219</v>
      </c>
      <c r="D665" s="174"/>
      <c r="E665" s="177"/>
      <c r="F665" s="178"/>
      <c r="G665" s="67">
        <f>SUM(G661:G664)</f>
        <v>80</v>
      </c>
    </row>
    <row r="666" spans="1:7" x14ac:dyDescent="0.25">
      <c r="A666" s="180"/>
      <c r="B666" s="181"/>
      <c r="C666" s="182"/>
      <c r="D666" s="180"/>
      <c r="E666" s="183"/>
      <c r="F666" s="184"/>
      <c r="G666" s="68"/>
    </row>
    <row r="667" spans="1:7" x14ac:dyDescent="0.25">
      <c r="A667" s="171">
        <v>1200</v>
      </c>
      <c r="B667" s="172" t="s">
        <v>228</v>
      </c>
      <c r="C667" s="171">
        <v>2229</v>
      </c>
      <c r="D667" s="171">
        <v>5139</v>
      </c>
      <c r="E667" s="173">
        <v>2229000000001</v>
      </c>
      <c r="F667" s="172" t="s">
        <v>131</v>
      </c>
      <c r="G667" s="65">
        <v>30</v>
      </c>
    </row>
    <row r="668" spans="1:7" x14ac:dyDescent="0.25">
      <c r="A668" s="171">
        <v>1200</v>
      </c>
      <c r="B668" s="172" t="s">
        <v>228</v>
      </c>
      <c r="C668" s="171">
        <v>2229</v>
      </c>
      <c r="D668" s="171">
        <v>5169</v>
      </c>
      <c r="E668" s="173">
        <v>2229000000001</v>
      </c>
      <c r="F668" s="172" t="s">
        <v>180</v>
      </c>
      <c r="G668" s="65">
        <v>70</v>
      </c>
    </row>
    <row r="669" spans="1:7" ht="15.75" thickBot="1" x14ac:dyDescent="0.3">
      <c r="A669" s="171"/>
      <c r="B669" s="172"/>
      <c r="C669" s="171"/>
      <c r="D669" s="171"/>
      <c r="E669" s="173"/>
      <c r="F669" s="189" t="s">
        <v>642</v>
      </c>
      <c r="G669" s="65"/>
    </row>
    <row r="670" spans="1:7" x14ac:dyDescent="0.25">
      <c r="A670" s="174"/>
      <c r="B670" s="175" t="s">
        <v>6</v>
      </c>
      <c r="C670" s="176">
        <v>2229</v>
      </c>
      <c r="D670" s="174"/>
      <c r="E670" s="177"/>
      <c r="F670" s="178"/>
      <c r="G670" s="67">
        <f>SUM(G667:G669)</f>
        <v>100</v>
      </c>
    </row>
    <row r="671" spans="1:7" x14ac:dyDescent="0.25">
      <c r="A671" s="180"/>
      <c r="B671" s="181"/>
      <c r="C671" s="182"/>
      <c r="D671" s="180"/>
      <c r="E671" s="183"/>
      <c r="F671" s="184"/>
      <c r="G671" s="68"/>
    </row>
    <row r="672" spans="1:7" x14ac:dyDescent="0.25">
      <c r="A672" s="171">
        <v>1200</v>
      </c>
      <c r="B672" s="172" t="s">
        <v>226</v>
      </c>
      <c r="C672" s="171">
        <v>3412</v>
      </c>
      <c r="D672" s="171">
        <v>5137</v>
      </c>
      <c r="E672" s="173">
        <v>3412000000001</v>
      </c>
      <c r="F672" s="172" t="s">
        <v>132</v>
      </c>
      <c r="G672" s="65">
        <v>0</v>
      </c>
    </row>
    <row r="673" spans="1:7" x14ac:dyDescent="0.25">
      <c r="A673" s="171">
        <v>1200</v>
      </c>
      <c r="B673" s="172" t="s">
        <v>226</v>
      </c>
      <c r="C673" s="171">
        <v>3412</v>
      </c>
      <c r="D673" s="171">
        <v>5139</v>
      </c>
      <c r="E673" s="173">
        <v>3412000000001</v>
      </c>
      <c r="F673" s="172" t="s">
        <v>131</v>
      </c>
      <c r="G673" s="65">
        <v>50</v>
      </c>
    </row>
    <row r="674" spans="1:7" x14ac:dyDescent="0.25">
      <c r="A674" s="171">
        <v>1200</v>
      </c>
      <c r="B674" s="172" t="s">
        <v>226</v>
      </c>
      <c r="C674" s="171">
        <v>3412</v>
      </c>
      <c r="D674" s="171">
        <v>5154</v>
      </c>
      <c r="E674" s="173">
        <v>3412000000001</v>
      </c>
      <c r="F674" s="172" t="s">
        <v>171</v>
      </c>
      <c r="G674" s="65">
        <v>70</v>
      </c>
    </row>
    <row r="675" spans="1:7" x14ac:dyDescent="0.25">
      <c r="A675" s="171">
        <v>1200</v>
      </c>
      <c r="B675" s="172" t="s">
        <v>226</v>
      </c>
      <c r="C675" s="171">
        <v>3412</v>
      </c>
      <c r="D675" s="171">
        <v>5169</v>
      </c>
      <c r="E675" s="173">
        <v>3412000000001</v>
      </c>
      <c r="F675" s="172" t="s">
        <v>227</v>
      </c>
      <c r="G675" s="65">
        <v>18</v>
      </c>
    </row>
    <row r="676" spans="1:7" x14ac:dyDescent="0.25">
      <c r="A676" s="171">
        <v>1200</v>
      </c>
      <c r="B676" s="172" t="s">
        <v>226</v>
      </c>
      <c r="C676" s="171">
        <v>3412</v>
      </c>
      <c r="D676" s="171">
        <v>5169</v>
      </c>
      <c r="E676" s="173">
        <v>3412000000001</v>
      </c>
      <c r="F676" s="172" t="s">
        <v>180</v>
      </c>
      <c r="G676" s="65">
        <v>70</v>
      </c>
    </row>
    <row r="677" spans="1:7" x14ac:dyDescent="0.25">
      <c r="A677" s="171">
        <v>1200</v>
      </c>
      <c r="B677" s="172" t="s">
        <v>226</v>
      </c>
      <c r="C677" s="171">
        <v>3412</v>
      </c>
      <c r="D677" s="171">
        <v>5171</v>
      </c>
      <c r="E677" s="173">
        <v>3412000000001</v>
      </c>
      <c r="F677" s="172" t="s">
        <v>122</v>
      </c>
      <c r="G677" s="65">
        <v>80</v>
      </c>
    </row>
    <row r="678" spans="1:7" ht="15.75" thickBot="1" x14ac:dyDescent="0.3">
      <c r="A678" s="171"/>
      <c r="B678" s="172"/>
      <c r="C678" s="171"/>
      <c r="D678" s="171"/>
      <c r="E678" s="173"/>
      <c r="F678" s="189" t="s">
        <v>642</v>
      </c>
      <c r="G678" s="65"/>
    </row>
    <row r="679" spans="1:7" x14ac:dyDescent="0.25">
      <c r="A679" s="174"/>
      <c r="B679" s="175" t="s">
        <v>6</v>
      </c>
      <c r="C679" s="176">
        <v>3412</v>
      </c>
      <c r="D679" s="174"/>
      <c r="E679" s="177"/>
      <c r="F679" s="178"/>
      <c r="G679" s="67">
        <f>SUM(G672:G678)</f>
        <v>288</v>
      </c>
    </row>
    <row r="680" spans="1:7" x14ac:dyDescent="0.25">
      <c r="A680" s="180"/>
      <c r="B680" s="181"/>
      <c r="C680" s="182"/>
      <c r="D680" s="180"/>
      <c r="E680" s="183"/>
      <c r="F680" s="184"/>
      <c r="G680" s="68"/>
    </row>
    <row r="681" spans="1:7" x14ac:dyDescent="0.25">
      <c r="A681" s="171">
        <v>1200</v>
      </c>
      <c r="B681" s="172" t="s">
        <v>223</v>
      </c>
      <c r="C681" s="171">
        <v>3429</v>
      </c>
      <c r="D681" s="171">
        <v>5169</v>
      </c>
      <c r="E681" s="173">
        <v>3429000000001</v>
      </c>
      <c r="F681" s="172" t="s">
        <v>222</v>
      </c>
      <c r="G681" s="65">
        <v>10</v>
      </c>
    </row>
    <row r="682" spans="1:7" ht="15.75" thickBot="1" x14ac:dyDescent="0.3">
      <c r="A682" s="171"/>
      <c r="B682" s="172"/>
      <c r="C682" s="171"/>
      <c r="D682" s="171"/>
      <c r="E682" s="173"/>
      <c r="F682" s="189" t="s">
        <v>642</v>
      </c>
      <c r="G682" s="65"/>
    </row>
    <row r="683" spans="1:7" x14ac:dyDescent="0.25">
      <c r="A683" s="174"/>
      <c r="B683" s="175" t="s">
        <v>6</v>
      </c>
      <c r="C683" s="176">
        <v>3429</v>
      </c>
      <c r="D683" s="174"/>
      <c r="E683" s="177"/>
      <c r="F683" s="178"/>
      <c r="G683" s="67">
        <f>SUM(G681:G682)</f>
        <v>10</v>
      </c>
    </row>
    <row r="684" spans="1:7" x14ac:dyDescent="0.25">
      <c r="A684" s="180"/>
      <c r="B684" s="181"/>
      <c r="C684" s="182"/>
      <c r="D684" s="180"/>
      <c r="E684" s="183"/>
      <c r="F684" s="184"/>
      <c r="G684" s="68"/>
    </row>
    <row r="685" spans="1:7" x14ac:dyDescent="0.25">
      <c r="A685" s="171">
        <v>1200</v>
      </c>
      <c r="B685" s="172" t="s">
        <v>216</v>
      </c>
      <c r="C685" s="171">
        <v>3632</v>
      </c>
      <c r="D685" s="171">
        <v>5011</v>
      </c>
      <c r="E685" s="173">
        <v>3632000000001</v>
      </c>
      <c r="F685" s="172" t="s">
        <v>221</v>
      </c>
      <c r="G685" s="65">
        <v>120</v>
      </c>
    </row>
    <row r="686" spans="1:7" x14ac:dyDescent="0.25">
      <c r="A686" s="171">
        <v>1200</v>
      </c>
      <c r="B686" s="172" t="s">
        <v>216</v>
      </c>
      <c r="C686" s="171">
        <v>3632</v>
      </c>
      <c r="D686" s="171">
        <v>5021</v>
      </c>
      <c r="E686" s="173">
        <v>3632000000001</v>
      </c>
      <c r="F686" s="172" t="s">
        <v>216</v>
      </c>
      <c r="G686" s="65">
        <v>96</v>
      </c>
    </row>
    <row r="687" spans="1:7" x14ac:dyDescent="0.25">
      <c r="A687" s="171">
        <v>1200</v>
      </c>
      <c r="B687" s="172" t="s">
        <v>216</v>
      </c>
      <c r="C687" s="171">
        <v>3632</v>
      </c>
      <c r="D687" s="171">
        <v>5031</v>
      </c>
      <c r="E687" s="173">
        <v>3632000000001</v>
      </c>
      <c r="F687" s="172" t="s">
        <v>138</v>
      </c>
      <c r="G687" s="65">
        <v>30</v>
      </c>
    </row>
    <row r="688" spans="1:7" x14ac:dyDescent="0.25">
      <c r="A688" s="171">
        <v>1200</v>
      </c>
      <c r="B688" s="172" t="s">
        <v>216</v>
      </c>
      <c r="C688" s="171">
        <v>3632</v>
      </c>
      <c r="D688" s="171">
        <v>5032</v>
      </c>
      <c r="E688" s="173">
        <v>3632000000001</v>
      </c>
      <c r="F688" s="172" t="s">
        <v>137</v>
      </c>
      <c r="G688" s="65">
        <v>11</v>
      </c>
    </row>
    <row r="689" spans="1:7" x14ac:dyDescent="0.25">
      <c r="A689" s="171">
        <v>1200</v>
      </c>
      <c r="B689" s="172" t="s">
        <v>216</v>
      </c>
      <c r="C689" s="171">
        <v>3632</v>
      </c>
      <c r="D689" s="171">
        <v>5137</v>
      </c>
      <c r="E689" s="173">
        <v>3632000000001</v>
      </c>
      <c r="F689" s="172" t="s">
        <v>132</v>
      </c>
      <c r="G689" s="65">
        <v>40</v>
      </c>
    </row>
    <row r="690" spans="1:7" x14ac:dyDescent="0.25">
      <c r="A690" s="171">
        <v>1200</v>
      </c>
      <c r="B690" s="172" t="s">
        <v>216</v>
      </c>
      <c r="C690" s="171">
        <v>3632</v>
      </c>
      <c r="D690" s="171">
        <v>5139</v>
      </c>
      <c r="E690" s="173">
        <v>3632000000001</v>
      </c>
      <c r="F690" s="172" t="s">
        <v>220</v>
      </c>
      <c r="G690" s="65">
        <v>20</v>
      </c>
    </row>
    <row r="691" spans="1:7" x14ac:dyDescent="0.25">
      <c r="A691" s="171">
        <v>1200</v>
      </c>
      <c r="B691" s="172" t="s">
        <v>216</v>
      </c>
      <c r="C691" s="171">
        <v>3632</v>
      </c>
      <c r="D691" s="171">
        <v>5154</v>
      </c>
      <c r="E691" s="173">
        <v>3632000000001</v>
      </c>
      <c r="F691" s="172" t="s">
        <v>171</v>
      </c>
      <c r="G691" s="65">
        <v>120</v>
      </c>
    </row>
    <row r="692" spans="1:7" x14ac:dyDescent="0.25">
      <c r="A692" s="171">
        <v>1200</v>
      </c>
      <c r="B692" s="172" t="s">
        <v>216</v>
      </c>
      <c r="C692" s="171">
        <v>3632</v>
      </c>
      <c r="D692" s="171">
        <v>5164</v>
      </c>
      <c r="E692" s="173">
        <v>3632000000001</v>
      </c>
      <c r="F692" s="172" t="s">
        <v>219</v>
      </c>
      <c r="G692" s="65">
        <v>1</v>
      </c>
    </row>
    <row r="693" spans="1:7" x14ac:dyDescent="0.25">
      <c r="A693" s="171">
        <v>1200</v>
      </c>
      <c r="B693" s="172" t="s">
        <v>216</v>
      </c>
      <c r="C693" s="171">
        <v>3632</v>
      </c>
      <c r="D693" s="171">
        <v>5169</v>
      </c>
      <c r="E693" s="173">
        <v>3632000000001</v>
      </c>
      <c r="F693" s="172" t="s">
        <v>218</v>
      </c>
      <c r="G693" s="65">
        <v>650</v>
      </c>
    </row>
    <row r="694" spans="1:7" x14ac:dyDescent="0.25">
      <c r="A694" s="171">
        <v>1200</v>
      </c>
      <c r="B694" s="172" t="s">
        <v>216</v>
      </c>
      <c r="C694" s="171">
        <v>3632</v>
      </c>
      <c r="D694" s="171">
        <v>5169</v>
      </c>
      <c r="E694" s="173">
        <v>3632000000001</v>
      </c>
      <c r="F694" s="172" t="s">
        <v>217</v>
      </c>
      <c r="G694" s="65">
        <v>30</v>
      </c>
    </row>
    <row r="695" spans="1:7" x14ac:dyDescent="0.25">
      <c r="A695" s="171">
        <v>1200</v>
      </c>
      <c r="B695" s="172" t="s">
        <v>216</v>
      </c>
      <c r="C695" s="171">
        <v>3632</v>
      </c>
      <c r="D695" s="171">
        <v>5171</v>
      </c>
      <c r="E695" s="173">
        <v>3632000000001</v>
      </c>
      <c r="F695" s="172" t="s">
        <v>122</v>
      </c>
      <c r="G695" s="65">
        <v>100</v>
      </c>
    </row>
    <row r="696" spans="1:7" ht="15.75" thickBot="1" x14ac:dyDescent="0.3">
      <c r="A696" s="171"/>
      <c r="B696" s="172"/>
      <c r="C696" s="171"/>
      <c r="D696" s="171"/>
      <c r="E696" s="173"/>
      <c r="F696" s="189" t="s">
        <v>642</v>
      </c>
      <c r="G696" s="65"/>
    </row>
    <row r="697" spans="1:7" x14ac:dyDescent="0.25">
      <c r="A697" s="174"/>
      <c r="B697" s="175" t="s">
        <v>6</v>
      </c>
      <c r="C697" s="176">
        <v>3632</v>
      </c>
      <c r="D697" s="174"/>
      <c r="E697" s="177"/>
      <c r="F697" s="178"/>
      <c r="G697" s="67">
        <f>SUM(G685:G696)</f>
        <v>1218</v>
      </c>
    </row>
    <row r="698" spans="1:7" x14ac:dyDescent="0.25">
      <c r="A698" s="180"/>
      <c r="B698" s="181"/>
      <c r="C698" s="182"/>
      <c r="D698" s="180"/>
      <c r="E698" s="183"/>
      <c r="F698" s="184"/>
      <c r="G698" s="68"/>
    </row>
    <row r="699" spans="1:7" x14ac:dyDescent="0.25">
      <c r="A699" s="171">
        <v>1200</v>
      </c>
      <c r="B699" s="172" t="s">
        <v>212</v>
      </c>
      <c r="C699" s="171">
        <v>3639</v>
      </c>
      <c r="D699" s="171">
        <v>5011</v>
      </c>
      <c r="E699" s="173">
        <v>3639000000001</v>
      </c>
      <c r="F699" s="172" t="s">
        <v>215</v>
      </c>
      <c r="G699" s="65">
        <v>8800</v>
      </c>
    </row>
    <row r="700" spans="1:7" x14ac:dyDescent="0.25">
      <c r="A700" s="171">
        <v>1200</v>
      </c>
      <c r="B700" s="172" t="s">
        <v>212</v>
      </c>
      <c r="C700" s="171">
        <v>3639</v>
      </c>
      <c r="D700" s="171">
        <v>5021</v>
      </c>
      <c r="E700" s="173">
        <v>3639000000001</v>
      </c>
      <c r="F700" s="172" t="s">
        <v>214</v>
      </c>
      <c r="G700" s="65">
        <v>90</v>
      </c>
    </row>
    <row r="701" spans="1:7" x14ac:dyDescent="0.25">
      <c r="A701" s="171">
        <v>1200</v>
      </c>
      <c r="B701" s="172" t="s">
        <v>212</v>
      </c>
      <c r="C701" s="171">
        <v>3639</v>
      </c>
      <c r="D701" s="171">
        <v>5031</v>
      </c>
      <c r="E701" s="173">
        <v>3639000000001</v>
      </c>
      <c r="F701" s="172" t="s">
        <v>138</v>
      </c>
      <c r="G701" s="65">
        <v>2183</v>
      </c>
    </row>
    <row r="702" spans="1:7" x14ac:dyDescent="0.25">
      <c r="A702" s="171">
        <v>1200</v>
      </c>
      <c r="B702" s="172" t="s">
        <v>212</v>
      </c>
      <c r="C702" s="171">
        <v>3639</v>
      </c>
      <c r="D702" s="171">
        <v>5032</v>
      </c>
      <c r="E702" s="173">
        <v>3639000000001</v>
      </c>
      <c r="F702" s="172" t="s">
        <v>137</v>
      </c>
      <c r="G702" s="65">
        <v>792</v>
      </c>
    </row>
    <row r="703" spans="1:7" x14ac:dyDescent="0.25">
      <c r="A703" s="171">
        <v>1200</v>
      </c>
      <c r="B703" s="172" t="s">
        <v>212</v>
      </c>
      <c r="C703" s="171">
        <v>3639</v>
      </c>
      <c r="D703" s="171">
        <v>5131</v>
      </c>
      <c r="E703" s="173">
        <v>3639000000001</v>
      </c>
      <c r="F703" s="172" t="s">
        <v>213</v>
      </c>
      <c r="G703" s="65">
        <v>17</v>
      </c>
    </row>
    <row r="704" spans="1:7" x14ac:dyDescent="0.25">
      <c r="A704" s="171">
        <v>1200</v>
      </c>
      <c r="B704" s="172" t="s">
        <v>212</v>
      </c>
      <c r="C704" s="171">
        <v>3639</v>
      </c>
      <c r="D704" s="171">
        <v>5132</v>
      </c>
      <c r="E704" s="173">
        <v>3639000000001</v>
      </c>
      <c r="F704" s="172" t="s">
        <v>135</v>
      </c>
      <c r="G704" s="65">
        <v>50</v>
      </c>
    </row>
    <row r="705" spans="1:7" x14ac:dyDescent="0.25">
      <c r="A705" s="171">
        <v>1200</v>
      </c>
      <c r="B705" s="172" t="s">
        <v>212</v>
      </c>
      <c r="C705" s="171">
        <v>3639</v>
      </c>
      <c r="D705" s="171">
        <v>5134</v>
      </c>
      <c r="E705" s="173">
        <v>3639000000001</v>
      </c>
      <c r="F705" s="172" t="s">
        <v>174</v>
      </c>
      <c r="G705" s="65">
        <v>100</v>
      </c>
    </row>
    <row r="706" spans="1:7" x14ac:dyDescent="0.25">
      <c r="A706" s="171">
        <v>1200</v>
      </c>
      <c r="B706" s="172" t="s">
        <v>212</v>
      </c>
      <c r="C706" s="171">
        <v>3639</v>
      </c>
      <c r="D706" s="171">
        <v>5137</v>
      </c>
      <c r="E706" s="173">
        <v>3639000000001</v>
      </c>
      <c r="F706" s="172" t="s">
        <v>132</v>
      </c>
      <c r="G706" s="65">
        <v>40</v>
      </c>
    </row>
    <row r="707" spans="1:7" x14ac:dyDescent="0.25">
      <c r="A707" s="171">
        <v>1200</v>
      </c>
      <c r="B707" s="172" t="s">
        <v>212</v>
      </c>
      <c r="C707" s="171">
        <v>3639</v>
      </c>
      <c r="D707" s="171">
        <v>5139</v>
      </c>
      <c r="E707" s="173">
        <v>3639000000001</v>
      </c>
      <c r="F707" s="172" t="s">
        <v>131</v>
      </c>
      <c r="G707" s="65">
        <v>450</v>
      </c>
    </row>
    <row r="708" spans="1:7" x14ac:dyDescent="0.25">
      <c r="A708" s="171">
        <v>1200</v>
      </c>
      <c r="B708" s="172" t="s">
        <v>212</v>
      </c>
      <c r="C708" s="171">
        <v>3639</v>
      </c>
      <c r="D708" s="171">
        <v>5154</v>
      </c>
      <c r="E708" s="173">
        <v>3639000000001</v>
      </c>
      <c r="F708" s="172" t="s">
        <v>171</v>
      </c>
      <c r="G708" s="65">
        <v>280</v>
      </c>
    </row>
    <row r="709" spans="1:7" x14ac:dyDescent="0.25">
      <c r="A709" s="171">
        <v>1200</v>
      </c>
      <c r="B709" s="172" t="s">
        <v>212</v>
      </c>
      <c r="C709" s="171">
        <v>3639</v>
      </c>
      <c r="D709" s="171">
        <v>5156</v>
      </c>
      <c r="E709" s="173">
        <v>3639000000001</v>
      </c>
      <c r="F709" s="172" t="s">
        <v>129</v>
      </c>
      <c r="G709" s="65">
        <v>800</v>
      </c>
    </row>
    <row r="710" spans="1:7" x14ac:dyDescent="0.25">
      <c r="A710" s="171">
        <v>1200</v>
      </c>
      <c r="B710" s="172" t="s">
        <v>212</v>
      </c>
      <c r="C710" s="171">
        <v>3639</v>
      </c>
      <c r="D710" s="171">
        <v>5162</v>
      </c>
      <c r="E710" s="173">
        <v>3639000000001</v>
      </c>
      <c r="F710" s="172" t="s">
        <v>127</v>
      </c>
      <c r="G710" s="65">
        <v>80</v>
      </c>
    </row>
    <row r="711" spans="1:7" x14ac:dyDescent="0.25">
      <c r="A711" s="171">
        <v>1200</v>
      </c>
      <c r="B711" s="172" t="s">
        <v>212</v>
      </c>
      <c r="C711" s="171">
        <v>3639</v>
      </c>
      <c r="D711" s="171">
        <v>5167</v>
      </c>
      <c r="E711" s="173">
        <v>3639000000001</v>
      </c>
      <c r="F711" s="172" t="s">
        <v>144</v>
      </c>
      <c r="G711" s="65">
        <v>50</v>
      </c>
    </row>
    <row r="712" spans="1:7" x14ac:dyDescent="0.25">
      <c r="A712" s="171">
        <v>1200</v>
      </c>
      <c r="B712" s="172" t="s">
        <v>212</v>
      </c>
      <c r="C712" s="171">
        <v>3639</v>
      </c>
      <c r="D712" s="171">
        <v>5169</v>
      </c>
      <c r="E712" s="173">
        <v>3639000000001</v>
      </c>
      <c r="F712" s="172" t="s">
        <v>180</v>
      </c>
      <c r="G712" s="65">
        <v>150</v>
      </c>
    </row>
    <row r="713" spans="1:7" x14ac:dyDescent="0.25">
      <c r="A713" s="171">
        <v>1200</v>
      </c>
      <c r="B713" s="172" t="s">
        <v>212</v>
      </c>
      <c r="C713" s="171">
        <v>3639</v>
      </c>
      <c r="D713" s="171">
        <v>5171</v>
      </c>
      <c r="E713" s="173">
        <v>3639000000001</v>
      </c>
      <c r="F713" s="172" t="s">
        <v>122</v>
      </c>
      <c r="G713" s="65">
        <v>1100</v>
      </c>
    </row>
    <row r="714" spans="1:7" x14ac:dyDescent="0.25">
      <c r="A714" s="171">
        <v>1200</v>
      </c>
      <c r="B714" s="172" t="s">
        <v>212</v>
      </c>
      <c r="C714" s="171">
        <v>3639</v>
      </c>
      <c r="D714" s="171">
        <v>5173</v>
      </c>
      <c r="E714" s="173">
        <v>3639000000001</v>
      </c>
      <c r="F714" s="172" t="s">
        <v>121</v>
      </c>
      <c r="G714" s="65">
        <v>7</v>
      </c>
    </row>
    <row r="715" spans="1:7" x14ac:dyDescent="0.25">
      <c r="A715" s="171">
        <v>1200</v>
      </c>
      <c r="B715" s="172" t="s">
        <v>212</v>
      </c>
      <c r="C715" s="171">
        <v>3639</v>
      </c>
      <c r="D715" s="171">
        <v>5175</v>
      </c>
      <c r="E715" s="173">
        <v>3639000000001</v>
      </c>
      <c r="F715" s="172" t="s">
        <v>120</v>
      </c>
      <c r="G715" s="65">
        <v>10</v>
      </c>
    </row>
    <row r="716" spans="1:7" x14ac:dyDescent="0.25">
      <c r="A716" s="171">
        <v>1200</v>
      </c>
      <c r="B716" s="172" t="s">
        <v>212</v>
      </c>
      <c r="C716" s="171">
        <v>3639</v>
      </c>
      <c r="D716" s="171">
        <v>5362</v>
      </c>
      <c r="E716" s="173">
        <v>3639000000001</v>
      </c>
      <c r="F716" s="172" t="s">
        <v>168</v>
      </c>
      <c r="G716" s="65">
        <v>7</v>
      </c>
    </row>
    <row r="717" spans="1:7" ht="15.75" thickBot="1" x14ac:dyDescent="0.3">
      <c r="A717" s="171"/>
      <c r="B717" s="172"/>
      <c r="C717" s="171"/>
      <c r="D717" s="171"/>
      <c r="E717" s="173"/>
      <c r="F717" s="189" t="s">
        <v>642</v>
      </c>
      <c r="G717" s="65"/>
    </row>
    <row r="718" spans="1:7" x14ac:dyDescent="0.25">
      <c r="A718" s="174"/>
      <c r="B718" s="175" t="s">
        <v>6</v>
      </c>
      <c r="C718" s="176">
        <v>3639</v>
      </c>
      <c r="D718" s="174"/>
      <c r="E718" s="177"/>
      <c r="F718" s="178"/>
      <c r="G718" s="67">
        <f>SUM(G699:G717)</f>
        <v>15006</v>
      </c>
    </row>
    <row r="719" spans="1:7" x14ac:dyDescent="0.25">
      <c r="A719" s="180"/>
      <c r="B719" s="181"/>
      <c r="C719" s="182"/>
      <c r="D719" s="180"/>
      <c r="E719" s="183"/>
      <c r="F719" s="184"/>
      <c r="G719" s="68"/>
    </row>
    <row r="720" spans="1:7" x14ac:dyDescent="0.25">
      <c r="A720" s="171">
        <v>1200</v>
      </c>
      <c r="B720" s="172" t="s">
        <v>209</v>
      </c>
      <c r="C720" s="171">
        <v>3721</v>
      </c>
      <c r="D720" s="171">
        <v>5169</v>
      </c>
      <c r="E720" s="173">
        <v>3721000000001</v>
      </c>
      <c r="F720" s="172" t="s">
        <v>208</v>
      </c>
      <c r="G720" s="65">
        <v>250</v>
      </c>
    </row>
    <row r="721" spans="1:7" ht="15.75" thickBot="1" x14ac:dyDescent="0.3">
      <c r="A721" s="171"/>
      <c r="B721" s="172"/>
      <c r="C721" s="171"/>
      <c r="D721" s="171"/>
      <c r="E721" s="173"/>
      <c r="F721" s="189" t="s">
        <v>642</v>
      </c>
      <c r="G721" s="65"/>
    </row>
    <row r="722" spans="1:7" x14ac:dyDescent="0.25">
      <c r="A722" s="174"/>
      <c r="B722" s="175" t="s">
        <v>6</v>
      </c>
      <c r="C722" s="176">
        <v>3721</v>
      </c>
      <c r="D722" s="174"/>
      <c r="E722" s="177"/>
      <c r="F722" s="178"/>
      <c r="G722" s="67">
        <f>SUM(G720:G721)</f>
        <v>250</v>
      </c>
    </row>
    <row r="723" spans="1:7" x14ac:dyDescent="0.25">
      <c r="A723" s="180"/>
      <c r="B723" s="181"/>
      <c r="C723" s="182"/>
      <c r="D723" s="180"/>
      <c r="E723" s="183"/>
      <c r="F723" s="184"/>
      <c r="G723" s="68"/>
    </row>
    <row r="724" spans="1:7" x14ac:dyDescent="0.25">
      <c r="A724" s="171">
        <v>1200</v>
      </c>
      <c r="B724" s="172" t="s">
        <v>204</v>
      </c>
      <c r="C724" s="171">
        <v>3722</v>
      </c>
      <c r="D724" s="171">
        <v>5021</v>
      </c>
      <c r="E724" s="173">
        <v>3722000000001</v>
      </c>
      <c r="F724" s="172" t="s">
        <v>207</v>
      </c>
      <c r="G724" s="65">
        <v>200</v>
      </c>
    </row>
    <row r="725" spans="1:7" x14ac:dyDescent="0.25">
      <c r="A725" s="171">
        <v>1200</v>
      </c>
      <c r="B725" s="172" t="s">
        <v>204</v>
      </c>
      <c r="C725" s="171">
        <v>3722</v>
      </c>
      <c r="D725" s="171">
        <v>5031</v>
      </c>
      <c r="E725" s="173">
        <v>3722000000001</v>
      </c>
      <c r="F725" s="172" t="s">
        <v>138</v>
      </c>
      <c r="G725" s="65">
        <v>50</v>
      </c>
    </row>
    <row r="726" spans="1:7" x14ac:dyDescent="0.25">
      <c r="A726" s="171">
        <v>1200</v>
      </c>
      <c r="B726" s="172" t="s">
        <v>204</v>
      </c>
      <c r="C726" s="171">
        <v>3722</v>
      </c>
      <c r="D726" s="171">
        <v>5032</v>
      </c>
      <c r="E726" s="173">
        <v>3722000000001</v>
      </c>
      <c r="F726" s="172" t="s">
        <v>137</v>
      </c>
      <c r="G726" s="65">
        <v>18</v>
      </c>
    </row>
    <row r="727" spans="1:7" x14ac:dyDescent="0.25">
      <c r="A727" s="171">
        <v>1200</v>
      </c>
      <c r="B727" s="172" t="s">
        <v>204</v>
      </c>
      <c r="C727" s="171">
        <v>3722</v>
      </c>
      <c r="D727" s="171">
        <v>5137</v>
      </c>
      <c r="E727" s="173">
        <v>3722000000001</v>
      </c>
      <c r="F727" s="172" t="s">
        <v>206</v>
      </c>
      <c r="G727" s="65">
        <v>200</v>
      </c>
    </row>
    <row r="728" spans="1:7" x14ac:dyDescent="0.25">
      <c r="A728" s="171">
        <v>1200</v>
      </c>
      <c r="B728" s="172" t="s">
        <v>204</v>
      </c>
      <c r="C728" s="171">
        <v>3722</v>
      </c>
      <c r="D728" s="171">
        <v>5139</v>
      </c>
      <c r="E728" s="173">
        <v>3722000000001</v>
      </c>
      <c r="F728" s="172" t="s">
        <v>205</v>
      </c>
      <c r="G728" s="65">
        <v>15</v>
      </c>
    </row>
    <row r="729" spans="1:7" x14ac:dyDescent="0.25">
      <c r="A729" s="171">
        <v>1200</v>
      </c>
      <c r="B729" s="172" t="s">
        <v>204</v>
      </c>
      <c r="C729" s="171">
        <v>3722</v>
      </c>
      <c r="D729" s="171">
        <v>5169</v>
      </c>
      <c r="E729" s="173">
        <v>3722000000001</v>
      </c>
      <c r="F729" s="172" t="s">
        <v>203</v>
      </c>
      <c r="G729" s="65">
        <v>18000</v>
      </c>
    </row>
    <row r="730" spans="1:7" ht="15.75" thickBot="1" x14ac:dyDescent="0.3">
      <c r="A730" s="171"/>
      <c r="B730" s="172"/>
      <c r="C730" s="171"/>
      <c r="D730" s="171"/>
      <c r="E730" s="173"/>
      <c r="F730" s="189" t="s">
        <v>642</v>
      </c>
      <c r="G730" s="65"/>
    </row>
    <row r="731" spans="1:7" x14ac:dyDescent="0.25">
      <c r="A731" s="174"/>
      <c r="B731" s="175" t="s">
        <v>6</v>
      </c>
      <c r="C731" s="176">
        <v>3722</v>
      </c>
      <c r="D731" s="174"/>
      <c r="E731" s="177"/>
      <c r="F731" s="178"/>
      <c r="G731" s="67">
        <f>SUM(G724:G730)</f>
        <v>18483</v>
      </c>
    </row>
    <row r="732" spans="1:7" x14ac:dyDescent="0.25">
      <c r="A732" s="180"/>
      <c r="B732" s="181"/>
      <c r="C732" s="182"/>
      <c r="D732" s="180"/>
      <c r="E732" s="183"/>
      <c r="F732" s="184"/>
      <c r="G732" s="68"/>
    </row>
    <row r="733" spans="1:7" x14ac:dyDescent="0.25">
      <c r="A733" s="171">
        <v>1200</v>
      </c>
      <c r="B733" s="172" t="s">
        <v>200</v>
      </c>
      <c r="C733" s="171">
        <v>3723</v>
      </c>
      <c r="D733" s="171">
        <v>5136</v>
      </c>
      <c r="E733" s="173">
        <v>3723000000001</v>
      </c>
      <c r="F733" s="172" t="s">
        <v>201</v>
      </c>
      <c r="G733" s="65">
        <v>0</v>
      </c>
    </row>
    <row r="734" spans="1:7" x14ac:dyDescent="0.25">
      <c r="A734" s="171">
        <v>1200</v>
      </c>
      <c r="B734" s="172" t="s">
        <v>200</v>
      </c>
      <c r="C734" s="171">
        <v>3723</v>
      </c>
      <c r="D734" s="171">
        <v>5139</v>
      </c>
      <c r="E734" s="173">
        <v>3723000000001</v>
      </c>
      <c r="F734" s="172" t="s">
        <v>199</v>
      </c>
      <c r="G734" s="65">
        <v>250</v>
      </c>
    </row>
    <row r="735" spans="1:7" ht="15.75" thickBot="1" x14ac:dyDescent="0.3">
      <c r="A735" s="171"/>
      <c r="B735" s="172"/>
      <c r="C735" s="171"/>
      <c r="D735" s="171"/>
      <c r="E735" s="173"/>
      <c r="F735" s="189" t="s">
        <v>642</v>
      </c>
      <c r="G735" s="65"/>
    </row>
    <row r="736" spans="1:7" x14ac:dyDescent="0.25">
      <c r="A736" s="174"/>
      <c r="B736" s="175" t="s">
        <v>6</v>
      </c>
      <c r="C736" s="176">
        <v>3723</v>
      </c>
      <c r="D736" s="174"/>
      <c r="E736" s="177"/>
      <c r="F736" s="178"/>
      <c r="G736" s="67">
        <f>SUM(G733:G735)</f>
        <v>250</v>
      </c>
    </row>
    <row r="737" spans="1:7" x14ac:dyDescent="0.25">
      <c r="A737" s="180"/>
      <c r="B737" s="181"/>
      <c r="C737" s="182"/>
      <c r="D737" s="180"/>
      <c r="E737" s="183"/>
      <c r="F737" s="184"/>
      <c r="G737" s="68"/>
    </row>
    <row r="738" spans="1:7" x14ac:dyDescent="0.25">
      <c r="A738" s="171">
        <v>1200</v>
      </c>
      <c r="B738" s="172" t="s">
        <v>197</v>
      </c>
      <c r="C738" s="171">
        <v>3729</v>
      </c>
      <c r="D738" s="171">
        <v>5169</v>
      </c>
      <c r="E738" s="173">
        <v>12008</v>
      </c>
      <c r="F738" s="172" t="s">
        <v>198</v>
      </c>
      <c r="G738" s="65">
        <v>60</v>
      </c>
    </row>
    <row r="739" spans="1:7" ht="15.75" thickBot="1" x14ac:dyDescent="0.3">
      <c r="A739" s="171"/>
      <c r="B739" s="172"/>
      <c r="C739" s="171"/>
      <c r="D739" s="171"/>
      <c r="E739" s="173"/>
      <c r="F739" s="189" t="s">
        <v>642</v>
      </c>
      <c r="G739" s="65"/>
    </row>
    <row r="740" spans="1:7" x14ac:dyDescent="0.25">
      <c r="A740" s="174"/>
      <c r="B740" s="175" t="s">
        <v>6</v>
      </c>
      <c r="C740" s="176">
        <v>3729</v>
      </c>
      <c r="D740" s="174"/>
      <c r="E740" s="177"/>
      <c r="F740" s="178"/>
      <c r="G740" s="67">
        <f>SUM(G738:G739)</f>
        <v>60</v>
      </c>
    </row>
    <row r="741" spans="1:7" x14ac:dyDescent="0.25">
      <c r="A741" s="180"/>
      <c r="B741" s="181"/>
      <c r="C741" s="182"/>
      <c r="D741" s="180"/>
      <c r="E741" s="183"/>
      <c r="F741" s="184"/>
      <c r="G741" s="68"/>
    </row>
    <row r="742" spans="1:7" x14ac:dyDescent="0.25">
      <c r="A742" s="171">
        <v>1200</v>
      </c>
      <c r="B742" s="172" t="s">
        <v>192</v>
      </c>
      <c r="C742" s="171">
        <v>3745</v>
      </c>
      <c r="D742" s="171">
        <v>5136</v>
      </c>
      <c r="E742" s="173">
        <v>3745000000001</v>
      </c>
      <c r="F742" s="172" t="s">
        <v>133</v>
      </c>
      <c r="G742" s="65">
        <v>0</v>
      </c>
    </row>
    <row r="743" spans="1:7" x14ac:dyDescent="0.25">
      <c r="A743" s="171">
        <v>1200</v>
      </c>
      <c r="B743" s="172" t="s">
        <v>192</v>
      </c>
      <c r="C743" s="171">
        <v>3745</v>
      </c>
      <c r="D743" s="171">
        <v>5137</v>
      </c>
      <c r="E743" s="173">
        <v>3745000000001</v>
      </c>
      <c r="F743" s="172" t="s">
        <v>132</v>
      </c>
      <c r="G743" s="65">
        <v>100</v>
      </c>
    </row>
    <row r="744" spans="1:7" x14ac:dyDescent="0.25">
      <c r="A744" s="171">
        <v>1200</v>
      </c>
      <c r="B744" s="172" t="s">
        <v>192</v>
      </c>
      <c r="C744" s="171">
        <v>3745</v>
      </c>
      <c r="D744" s="171">
        <v>5139</v>
      </c>
      <c r="E744" s="173">
        <v>3745000000001</v>
      </c>
      <c r="F744" s="172" t="s">
        <v>195</v>
      </c>
      <c r="G744" s="65">
        <v>400</v>
      </c>
    </row>
    <row r="745" spans="1:7" x14ac:dyDescent="0.25">
      <c r="A745" s="171">
        <v>1200</v>
      </c>
      <c r="B745" s="172" t="s">
        <v>192</v>
      </c>
      <c r="C745" s="171">
        <v>3745</v>
      </c>
      <c r="D745" s="171">
        <v>5169</v>
      </c>
      <c r="E745" s="173">
        <v>3745000000001</v>
      </c>
      <c r="F745" s="172" t="s">
        <v>194</v>
      </c>
      <c r="G745" s="65">
        <f>1300-G746</f>
        <v>850</v>
      </c>
    </row>
    <row r="746" spans="1:7" x14ac:dyDescent="0.25">
      <c r="A746" s="171">
        <v>1200</v>
      </c>
      <c r="B746" s="172" t="s">
        <v>192</v>
      </c>
      <c r="C746" s="171">
        <v>3745</v>
      </c>
      <c r="D746" s="171">
        <v>5169</v>
      </c>
      <c r="E746" s="173">
        <v>3745000000001</v>
      </c>
      <c r="F746" s="172" t="s">
        <v>193</v>
      </c>
      <c r="G746" s="65">
        <v>450</v>
      </c>
    </row>
    <row r="747" spans="1:7" x14ac:dyDescent="0.25">
      <c r="A747" s="171">
        <v>1200</v>
      </c>
      <c r="B747" s="172" t="s">
        <v>192</v>
      </c>
      <c r="C747" s="171">
        <v>3745</v>
      </c>
      <c r="D747" s="171">
        <v>5171</v>
      </c>
      <c r="E747" s="173">
        <v>3745000000001</v>
      </c>
      <c r="F747" s="172" t="s">
        <v>122</v>
      </c>
      <c r="G747" s="65">
        <v>250</v>
      </c>
    </row>
    <row r="748" spans="1:7" ht="15.75" thickBot="1" x14ac:dyDescent="0.3">
      <c r="A748" s="171"/>
      <c r="B748" s="172"/>
      <c r="C748" s="171"/>
      <c r="D748" s="171"/>
      <c r="E748" s="173"/>
      <c r="F748" s="189" t="s">
        <v>642</v>
      </c>
      <c r="G748" s="65"/>
    </row>
    <row r="749" spans="1:7" x14ac:dyDescent="0.25">
      <c r="A749" s="174"/>
      <c r="B749" s="175" t="s">
        <v>6</v>
      </c>
      <c r="C749" s="176">
        <v>3745</v>
      </c>
      <c r="D749" s="174"/>
      <c r="E749" s="177"/>
      <c r="F749" s="178"/>
      <c r="G749" s="67">
        <f>SUM(G742:G748)</f>
        <v>2050</v>
      </c>
    </row>
    <row r="750" spans="1:7" x14ac:dyDescent="0.25">
      <c r="A750" s="172"/>
    </row>
    <row r="751" spans="1:7" x14ac:dyDescent="0.25">
      <c r="B751" s="179" t="s">
        <v>99</v>
      </c>
      <c r="G751" s="66">
        <f>SUM(G749,G740,G736,G731,G722,G718,G697,G683,G679,G670,G665,G659,G655)</f>
        <v>38345</v>
      </c>
    </row>
    <row r="754" spans="1:7" x14ac:dyDescent="0.25">
      <c r="A754" s="171">
        <v>1300</v>
      </c>
      <c r="B754" s="172" t="s">
        <v>185</v>
      </c>
      <c r="C754" s="171">
        <v>5512</v>
      </c>
      <c r="D754" s="171">
        <v>5011</v>
      </c>
      <c r="E754" s="173">
        <v>5512000000001</v>
      </c>
      <c r="F754" s="172" t="s">
        <v>191</v>
      </c>
      <c r="G754" s="65">
        <v>590</v>
      </c>
    </row>
    <row r="755" spans="1:7" x14ac:dyDescent="0.25">
      <c r="A755" s="171">
        <v>1300</v>
      </c>
      <c r="B755" s="172" t="s">
        <v>185</v>
      </c>
      <c r="C755" s="171">
        <v>5512</v>
      </c>
      <c r="D755" s="171">
        <v>5019</v>
      </c>
      <c r="E755" s="173">
        <v>5512000000001</v>
      </c>
      <c r="F755" s="172" t="s">
        <v>190</v>
      </c>
      <c r="G755" s="65">
        <v>10</v>
      </c>
    </row>
    <row r="756" spans="1:7" x14ac:dyDescent="0.25">
      <c r="A756" s="171">
        <v>1300</v>
      </c>
      <c r="B756" s="172" t="s">
        <v>185</v>
      </c>
      <c r="C756" s="171">
        <v>5512</v>
      </c>
      <c r="D756" s="171">
        <v>5031</v>
      </c>
      <c r="E756" s="173">
        <v>5512000000001</v>
      </c>
      <c r="F756" s="172" t="s">
        <v>138</v>
      </c>
      <c r="G756" s="65">
        <v>146.32</v>
      </c>
    </row>
    <row r="757" spans="1:7" x14ac:dyDescent="0.25">
      <c r="A757" s="171">
        <v>1300</v>
      </c>
      <c r="B757" s="172" t="s">
        <v>185</v>
      </c>
      <c r="C757" s="171">
        <v>5512</v>
      </c>
      <c r="D757" s="171">
        <v>5032</v>
      </c>
      <c r="E757" s="173">
        <v>5512000000001</v>
      </c>
      <c r="F757" s="172" t="s">
        <v>137</v>
      </c>
      <c r="G757" s="65">
        <v>53.1</v>
      </c>
    </row>
    <row r="758" spans="1:7" x14ac:dyDescent="0.25">
      <c r="A758" s="171">
        <v>1300</v>
      </c>
      <c r="B758" s="172" t="s">
        <v>185</v>
      </c>
      <c r="C758" s="171">
        <v>5512</v>
      </c>
      <c r="D758" s="171">
        <v>5132</v>
      </c>
      <c r="E758" s="173">
        <v>5512000000001</v>
      </c>
      <c r="F758" s="172" t="s">
        <v>135</v>
      </c>
      <c r="G758" s="65">
        <v>270</v>
      </c>
    </row>
    <row r="759" spans="1:7" x14ac:dyDescent="0.25">
      <c r="A759" s="171">
        <v>1300</v>
      </c>
      <c r="B759" s="172" t="s">
        <v>185</v>
      </c>
      <c r="C759" s="171">
        <v>5512</v>
      </c>
      <c r="D759" s="171">
        <v>5134</v>
      </c>
      <c r="E759" s="173">
        <v>5512000000001</v>
      </c>
      <c r="F759" s="172" t="s">
        <v>134</v>
      </c>
      <c r="G759" s="65">
        <v>50</v>
      </c>
    </row>
    <row r="760" spans="1:7" x14ac:dyDescent="0.25">
      <c r="A760" s="171">
        <v>1300</v>
      </c>
      <c r="B760" s="172" t="s">
        <v>185</v>
      </c>
      <c r="C760" s="171">
        <v>5512</v>
      </c>
      <c r="D760" s="171">
        <v>5137</v>
      </c>
      <c r="E760" s="173">
        <v>5512000000001</v>
      </c>
      <c r="F760" s="172" t="s">
        <v>132</v>
      </c>
      <c r="G760" s="65">
        <v>160</v>
      </c>
    </row>
    <row r="761" spans="1:7" x14ac:dyDescent="0.25">
      <c r="A761" s="171">
        <v>1300</v>
      </c>
      <c r="B761" s="172" t="s">
        <v>185</v>
      </c>
      <c r="C761" s="171">
        <v>5512</v>
      </c>
      <c r="D761" s="171">
        <v>5139</v>
      </c>
      <c r="E761" s="173">
        <v>5512000000001</v>
      </c>
      <c r="F761" s="172" t="s">
        <v>131</v>
      </c>
      <c r="G761" s="65">
        <v>260</v>
      </c>
    </row>
    <row r="762" spans="1:7" x14ac:dyDescent="0.25">
      <c r="A762" s="171">
        <v>1300</v>
      </c>
      <c r="B762" s="172" t="s">
        <v>185</v>
      </c>
      <c r="C762" s="171">
        <v>5512</v>
      </c>
      <c r="D762" s="171">
        <v>5153</v>
      </c>
      <c r="E762" s="173">
        <v>5512000000001</v>
      </c>
      <c r="F762" s="172" t="s">
        <v>172</v>
      </c>
      <c r="G762" s="65">
        <v>120</v>
      </c>
    </row>
    <row r="763" spans="1:7" x14ac:dyDescent="0.25">
      <c r="A763" s="171">
        <v>1300</v>
      </c>
      <c r="B763" s="172" t="s">
        <v>185</v>
      </c>
      <c r="C763" s="171">
        <v>5512</v>
      </c>
      <c r="D763" s="171">
        <v>5154</v>
      </c>
      <c r="E763" s="173">
        <v>5512000000001</v>
      </c>
      <c r="F763" s="172" t="s">
        <v>171</v>
      </c>
      <c r="G763" s="65">
        <v>82</v>
      </c>
    </row>
    <row r="764" spans="1:7" x14ac:dyDescent="0.25">
      <c r="A764" s="171">
        <v>1300</v>
      </c>
      <c r="B764" s="172" t="s">
        <v>185</v>
      </c>
      <c r="C764" s="171">
        <v>5512</v>
      </c>
      <c r="D764" s="171">
        <v>5156</v>
      </c>
      <c r="E764" s="173">
        <v>5512000000001</v>
      </c>
      <c r="F764" s="172" t="s">
        <v>129</v>
      </c>
      <c r="G764" s="65">
        <v>140</v>
      </c>
    </row>
    <row r="765" spans="1:7" x14ac:dyDescent="0.25">
      <c r="A765" s="171">
        <v>1300</v>
      </c>
      <c r="B765" s="172" t="s">
        <v>185</v>
      </c>
      <c r="C765" s="171">
        <v>5512</v>
      </c>
      <c r="D765" s="171">
        <v>5162</v>
      </c>
      <c r="E765" s="173">
        <v>5512000000001</v>
      </c>
      <c r="F765" s="172" t="s">
        <v>189</v>
      </c>
      <c r="G765" s="65">
        <v>30</v>
      </c>
    </row>
    <row r="766" spans="1:7" x14ac:dyDescent="0.25">
      <c r="A766" s="171">
        <v>1300</v>
      </c>
      <c r="B766" s="172" t="s">
        <v>185</v>
      </c>
      <c r="C766" s="171">
        <v>5512</v>
      </c>
      <c r="D766" s="171">
        <v>5163</v>
      </c>
      <c r="E766" s="173">
        <v>5512000000001</v>
      </c>
      <c r="F766" s="172" t="s">
        <v>188</v>
      </c>
      <c r="G766" s="65">
        <v>29</v>
      </c>
    </row>
    <row r="767" spans="1:7" x14ac:dyDescent="0.25">
      <c r="A767" s="171">
        <v>1300</v>
      </c>
      <c r="B767" s="172" t="s">
        <v>185</v>
      </c>
      <c r="C767" s="171">
        <v>5512</v>
      </c>
      <c r="D767" s="171">
        <v>5167</v>
      </c>
      <c r="E767" s="173">
        <v>5512000000001</v>
      </c>
      <c r="F767" s="172" t="s">
        <v>144</v>
      </c>
      <c r="G767" s="65">
        <v>70</v>
      </c>
    </row>
    <row r="768" spans="1:7" x14ac:dyDescent="0.25">
      <c r="A768" s="171">
        <v>1300</v>
      </c>
      <c r="B768" s="172" t="s">
        <v>185</v>
      </c>
      <c r="C768" s="171">
        <v>5512</v>
      </c>
      <c r="D768" s="171">
        <v>5168</v>
      </c>
      <c r="E768" s="173">
        <v>5512000000001</v>
      </c>
      <c r="F768" s="172" t="s">
        <v>187</v>
      </c>
      <c r="G768" s="65">
        <v>20</v>
      </c>
    </row>
    <row r="769" spans="1:7" x14ac:dyDescent="0.25">
      <c r="A769" s="171">
        <v>1300</v>
      </c>
      <c r="B769" s="172" t="s">
        <v>185</v>
      </c>
      <c r="C769" s="171">
        <v>5512</v>
      </c>
      <c r="D769" s="171">
        <v>5169</v>
      </c>
      <c r="E769" s="173">
        <v>5512000000001</v>
      </c>
      <c r="F769" s="172" t="s">
        <v>186</v>
      </c>
      <c r="G769" s="65">
        <v>225</v>
      </c>
    </row>
    <row r="770" spans="1:7" x14ac:dyDescent="0.25">
      <c r="A770" s="171">
        <v>1300</v>
      </c>
      <c r="B770" s="172" t="s">
        <v>185</v>
      </c>
      <c r="C770" s="171">
        <v>5512</v>
      </c>
      <c r="D770" s="171">
        <v>5171</v>
      </c>
      <c r="E770" s="173">
        <v>5512000000001</v>
      </c>
      <c r="F770" s="172" t="s">
        <v>122</v>
      </c>
      <c r="G770" s="65">
        <v>355</v>
      </c>
    </row>
    <row r="771" spans="1:7" x14ac:dyDescent="0.25">
      <c r="A771" s="171">
        <v>1300</v>
      </c>
      <c r="B771" s="172" t="s">
        <v>185</v>
      </c>
      <c r="C771" s="171">
        <v>5512</v>
      </c>
      <c r="D771" s="171">
        <v>5175</v>
      </c>
      <c r="E771" s="173">
        <v>5512000000001</v>
      </c>
      <c r="F771" s="172" t="s">
        <v>120</v>
      </c>
      <c r="G771" s="65">
        <v>139</v>
      </c>
    </row>
    <row r="772" spans="1:7" ht="15.75" thickBot="1" x14ac:dyDescent="0.3">
      <c r="A772" s="171"/>
      <c r="B772" s="172"/>
      <c r="C772" s="171"/>
      <c r="D772" s="171"/>
      <c r="E772" s="173"/>
      <c r="F772" s="189" t="s">
        <v>642</v>
      </c>
      <c r="G772" s="65"/>
    </row>
    <row r="773" spans="1:7" x14ac:dyDescent="0.25">
      <c r="A773" s="174"/>
      <c r="B773" s="175" t="s">
        <v>6</v>
      </c>
      <c r="C773" s="176">
        <v>5512</v>
      </c>
      <c r="D773" s="174"/>
      <c r="E773" s="177"/>
      <c r="F773" s="178"/>
      <c r="G773" s="67">
        <f>SUM(G754:G772)</f>
        <v>2749.42</v>
      </c>
    </row>
    <row r="774" spans="1:7" x14ac:dyDescent="0.25">
      <c r="A774" s="172"/>
    </row>
    <row r="775" spans="1:7" x14ac:dyDescent="0.25">
      <c r="B775" s="179" t="s">
        <v>182</v>
      </c>
      <c r="G775" s="66">
        <f>SUM(G773)</f>
        <v>2749.42</v>
      </c>
    </row>
    <row r="778" spans="1:7" x14ac:dyDescent="0.25">
      <c r="A778" s="171">
        <v>1400</v>
      </c>
      <c r="B778" s="172" t="s">
        <v>178</v>
      </c>
      <c r="C778" s="171">
        <v>4350</v>
      </c>
      <c r="D778" s="171">
        <v>5021</v>
      </c>
      <c r="E778" s="173">
        <v>4350000000001</v>
      </c>
      <c r="F778" s="172" t="s">
        <v>150</v>
      </c>
      <c r="G778" s="65">
        <v>80</v>
      </c>
    </row>
    <row r="779" spans="1:7" x14ac:dyDescent="0.25">
      <c r="A779" s="171">
        <v>1400</v>
      </c>
      <c r="B779" s="172" t="s">
        <v>178</v>
      </c>
      <c r="C779" s="171">
        <v>4350</v>
      </c>
      <c r="D779" s="171">
        <v>5137</v>
      </c>
      <c r="E779" s="173">
        <v>4350000000001</v>
      </c>
      <c r="F779" s="172" t="s">
        <v>132</v>
      </c>
      <c r="G779" s="65">
        <v>30</v>
      </c>
    </row>
    <row r="780" spans="1:7" x14ac:dyDescent="0.25">
      <c r="A780" s="171">
        <v>1400</v>
      </c>
      <c r="B780" s="172" t="s">
        <v>178</v>
      </c>
      <c r="C780" s="171">
        <v>4350</v>
      </c>
      <c r="D780" s="171">
        <v>5139</v>
      </c>
      <c r="E780" s="173">
        <v>4350000000001</v>
      </c>
      <c r="F780" s="172" t="s">
        <v>131</v>
      </c>
      <c r="G780" s="65">
        <v>70</v>
      </c>
    </row>
    <row r="781" spans="1:7" x14ac:dyDescent="0.25">
      <c r="A781" s="171">
        <v>1400</v>
      </c>
      <c r="B781" s="172" t="s">
        <v>178</v>
      </c>
      <c r="C781" s="171">
        <v>4350</v>
      </c>
      <c r="D781" s="171">
        <v>5153</v>
      </c>
      <c r="E781" s="173">
        <v>4350000000001</v>
      </c>
      <c r="F781" s="172" t="s">
        <v>172</v>
      </c>
      <c r="G781" s="65">
        <v>450</v>
      </c>
    </row>
    <row r="782" spans="1:7" x14ac:dyDescent="0.25">
      <c r="A782" s="171">
        <v>1400</v>
      </c>
      <c r="B782" s="172" t="s">
        <v>178</v>
      </c>
      <c r="C782" s="171">
        <v>4350</v>
      </c>
      <c r="D782" s="171">
        <v>5154</v>
      </c>
      <c r="E782" s="173">
        <v>4350000000001</v>
      </c>
      <c r="F782" s="172" t="s">
        <v>171</v>
      </c>
      <c r="G782" s="65">
        <v>250</v>
      </c>
    </row>
    <row r="783" spans="1:7" x14ac:dyDescent="0.25">
      <c r="A783" s="171">
        <v>1400</v>
      </c>
      <c r="B783" s="172" t="s">
        <v>178</v>
      </c>
      <c r="C783" s="171">
        <v>4350</v>
      </c>
      <c r="D783" s="171">
        <v>5162</v>
      </c>
      <c r="E783" s="173">
        <v>4350000000001</v>
      </c>
      <c r="F783" s="172" t="s">
        <v>181</v>
      </c>
      <c r="G783" s="65">
        <v>95</v>
      </c>
    </row>
    <row r="784" spans="1:7" x14ac:dyDescent="0.25">
      <c r="A784" s="171">
        <v>1400</v>
      </c>
      <c r="B784" s="172" t="s">
        <v>178</v>
      </c>
      <c r="C784" s="171">
        <v>4350</v>
      </c>
      <c r="D784" s="171">
        <v>5169</v>
      </c>
      <c r="E784" s="173">
        <v>4350000000001</v>
      </c>
      <c r="F784" s="172" t="s">
        <v>180</v>
      </c>
      <c r="G784" s="65">
        <v>290</v>
      </c>
    </row>
    <row r="785" spans="1:7" x14ac:dyDescent="0.25">
      <c r="A785" s="171">
        <v>1400</v>
      </c>
      <c r="B785" s="172" t="s">
        <v>178</v>
      </c>
      <c r="C785" s="171">
        <v>4350</v>
      </c>
      <c r="D785" s="171">
        <v>5171</v>
      </c>
      <c r="E785" s="173">
        <v>4350000000001</v>
      </c>
      <c r="F785" s="172" t="s">
        <v>122</v>
      </c>
      <c r="G785" s="65">
        <v>215</v>
      </c>
    </row>
    <row r="786" spans="1:7" x14ac:dyDescent="0.25">
      <c r="A786" s="171">
        <v>1400</v>
      </c>
      <c r="B786" s="172" t="s">
        <v>178</v>
      </c>
      <c r="C786" s="171">
        <v>4350</v>
      </c>
      <c r="D786" s="171">
        <v>5901</v>
      </c>
      <c r="E786" s="173">
        <v>4350000000001</v>
      </c>
      <c r="F786" s="172" t="s">
        <v>179</v>
      </c>
      <c r="G786" s="65">
        <v>50</v>
      </c>
    </row>
    <row r="787" spans="1:7" x14ac:dyDescent="0.25">
      <c r="A787" s="171">
        <v>1400</v>
      </c>
      <c r="B787" s="172" t="s">
        <v>178</v>
      </c>
      <c r="C787" s="171">
        <v>4350</v>
      </c>
      <c r="D787" s="171">
        <v>5909</v>
      </c>
      <c r="E787" s="173">
        <v>4350000000001</v>
      </c>
      <c r="F787" s="172" t="s">
        <v>177</v>
      </c>
      <c r="G787" s="65">
        <v>20</v>
      </c>
    </row>
    <row r="788" spans="1:7" ht="15.75" thickBot="1" x14ac:dyDescent="0.3">
      <c r="A788" s="171"/>
      <c r="B788" s="172"/>
      <c r="C788" s="171"/>
      <c r="D788" s="171"/>
      <c r="E788" s="173"/>
      <c r="F788" s="189" t="s">
        <v>642</v>
      </c>
      <c r="G788" s="65"/>
    </row>
    <row r="789" spans="1:7" x14ac:dyDescent="0.25">
      <c r="A789" s="174"/>
      <c r="B789" s="175" t="s">
        <v>6</v>
      </c>
      <c r="C789" s="176">
        <v>4350</v>
      </c>
      <c r="D789" s="174"/>
      <c r="E789" s="177"/>
      <c r="F789" s="178"/>
      <c r="G789" s="67">
        <f>SUM(G778:G788)</f>
        <v>1550</v>
      </c>
    </row>
    <row r="790" spans="1:7" x14ac:dyDescent="0.25">
      <c r="A790" s="180"/>
      <c r="B790" s="181"/>
      <c r="C790" s="182"/>
      <c r="D790" s="180"/>
      <c r="E790" s="183"/>
      <c r="F790" s="184"/>
      <c r="G790" s="68"/>
    </row>
    <row r="791" spans="1:7" x14ac:dyDescent="0.25">
      <c r="A791" s="171">
        <v>1400</v>
      </c>
      <c r="B791" s="172" t="s">
        <v>100</v>
      </c>
      <c r="C791" s="171">
        <v>4351</v>
      </c>
      <c r="D791" s="171">
        <v>5011</v>
      </c>
      <c r="E791" s="173">
        <v>4351000000003</v>
      </c>
      <c r="F791" s="172" t="s">
        <v>175</v>
      </c>
      <c r="G791" s="65">
        <v>2279.52</v>
      </c>
    </row>
    <row r="792" spans="1:7" x14ac:dyDescent="0.25">
      <c r="A792" s="171">
        <v>1400</v>
      </c>
      <c r="B792" s="172" t="s">
        <v>100</v>
      </c>
      <c r="C792" s="171">
        <v>4351</v>
      </c>
      <c r="D792" s="171">
        <v>5031</v>
      </c>
      <c r="E792" s="173">
        <v>4351000000003</v>
      </c>
      <c r="F792" s="172" t="s">
        <v>138</v>
      </c>
      <c r="G792" s="65">
        <v>565.32000000000005</v>
      </c>
    </row>
    <row r="793" spans="1:7" x14ac:dyDescent="0.25">
      <c r="A793" s="171">
        <v>1400</v>
      </c>
      <c r="B793" s="172" t="s">
        <v>100</v>
      </c>
      <c r="C793" s="171">
        <v>4351</v>
      </c>
      <c r="D793" s="171">
        <v>5032</v>
      </c>
      <c r="E793" s="173">
        <v>4351000000003</v>
      </c>
      <c r="F793" s="172" t="s">
        <v>137</v>
      </c>
      <c r="G793" s="65">
        <v>205.16</v>
      </c>
    </row>
    <row r="794" spans="1:7" ht="15.75" thickBot="1" x14ac:dyDescent="0.3">
      <c r="A794" s="171"/>
      <c r="B794" s="172"/>
      <c r="C794" s="171"/>
      <c r="D794" s="171"/>
      <c r="E794" s="173"/>
      <c r="F794" s="189" t="s">
        <v>642</v>
      </c>
      <c r="G794" s="65"/>
    </row>
    <row r="795" spans="1:7" x14ac:dyDescent="0.25">
      <c r="A795" s="174"/>
      <c r="B795" s="175" t="s">
        <v>6</v>
      </c>
      <c r="C795" s="176">
        <v>4351</v>
      </c>
      <c r="D795" s="174"/>
      <c r="E795" s="177"/>
      <c r="F795" s="178"/>
      <c r="G795" s="67">
        <f>SUM(G791:G794)</f>
        <v>3050</v>
      </c>
    </row>
    <row r="796" spans="1:7" x14ac:dyDescent="0.25">
      <c r="A796" s="180"/>
      <c r="B796" s="181"/>
      <c r="C796" s="182"/>
      <c r="D796" s="180"/>
      <c r="E796" s="183"/>
      <c r="F796" s="184"/>
      <c r="G796" s="68"/>
    </row>
    <row r="797" spans="1:7" x14ac:dyDescent="0.25">
      <c r="A797" s="171">
        <v>1400</v>
      </c>
      <c r="B797" s="172" t="s">
        <v>169</v>
      </c>
      <c r="C797" s="171">
        <v>4351</v>
      </c>
      <c r="D797" s="171">
        <v>5011</v>
      </c>
      <c r="E797" s="173">
        <v>4351000000001</v>
      </c>
      <c r="F797" s="172" t="s">
        <v>176</v>
      </c>
      <c r="G797" s="65">
        <v>1370.48</v>
      </c>
    </row>
    <row r="798" spans="1:7" x14ac:dyDescent="0.25">
      <c r="A798" s="171">
        <v>1400</v>
      </c>
      <c r="B798" s="172" t="s">
        <v>169</v>
      </c>
      <c r="C798" s="171">
        <v>4351</v>
      </c>
      <c r="D798" s="171">
        <v>5021</v>
      </c>
      <c r="E798" s="173">
        <v>4351000000001</v>
      </c>
      <c r="F798" s="172" t="s">
        <v>150</v>
      </c>
      <c r="G798" s="65">
        <v>120</v>
      </c>
    </row>
    <row r="799" spans="1:7" x14ac:dyDescent="0.25">
      <c r="A799" s="171">
        <v>1400</v>
      </c>
      <c r="B799" s="172" t="s">
        <v>169</v>
      </c>
      <c r="C799" s="171">
        <v>4351</v>
      </c>
      <c r="D799" s="171">
        <v>5031</v>
      </c>
      <c r="E799" s="173">
        <v>4351000000001</v>
      </c>
      <c r="F799" s="172" t="s">
        <v>138</v>
      </c>
      <c r="G799" s="65">
        <v>340</v>
      </c>
    </row>
    <row r="800" spans="1:7" x14ac:dyDescent="0.25">
      <c r="A800" s="171">
        <v>1400</v>
      </c>
      <c r="B800" s="172" t="s">
        <v>169</v>
      </c>
      <c r="C800" s="171">
        <v>4351</v>
      </c>
      <c r="D800" s="171">
        <v>5032</v>
      </c>
      <c r="E800" s="173">
        <v>4351000000001</v>
      </c>
      <c r="F800" s="172" t="s">
        <v>137</v>
      </c>
      <c r="G800" s="65">
        <v>123</v>
      </c>
    </row>
    <row r="801" spans="1:7" x14ac:dyDescent="0.25">
      <c r="A801" s="171">
        <v>1400</v>
      </c>
      <c r="B801" s="172" t="s">
        <v>169</v>
      </c>
      <c r="C801" s="171">
        <v>4351</v>
      </c>
      <c r="D801" s="171">
        <v>5134</v>
      </c>
      <c r="E801" s="173">
        <v>4351000000001</v>
      </c>
      <c r="F801" s="172" t="s">
        <v>174</v>
      </c>
      <c r="G801" s="65">
        <v>6</v>
      </c>
    </row>
    <row r="802" spans="1:7" x14ac:dyDescent="0.25">
      <c r="A802" s="171">
        <v>1400</v>
      </c>
      <c r="B802" s="172" t="s">
        <v>169</v>
      </c>
      <c r="C802" s="171">
        <v>4351</v>
      </c>
      <c r="D802" s="171">
        <v>5137</v>
      </c>
      <c r="E802" s="173">
        <v>4351000000001</v>
      </c>
      <c r="F802" s="172" t="s">
        <v>132</v>
      </c>
      <c r="G802" s="65">
        <v>10</v>
      </c>
    </row>
    <row r="803" spans="1:7" x14ac:dyDescent="0.25">
      <c r="A803" s="171">
        <v>1400</v>
      </c>
      <c r="B803" s="172" t="s">
        <v>169</v>
      </c>
      <c r="C803" s="171">
        <v>4351</v>
      </c>
      <c r="D803" s="171">
        <v>5138</v>
      </c>
      <c r="E803" s="173">
        <v>4351000000001</v>
      </c>
      <c r="F803" s="172" t="s">
        <v>173</v>
      </c>
      <c r="G803" s="65">
        <v>1700</v>
      </c>
    </row>
    <row r="804" spans="1:7" x14ac:dyDescent="0.25">
      <c r="A804" s="171">
        <v>1400</v>
      </c>
      <c r="B804" s="172" t="s">
        <v>169</v>
      </c>
      <c r="C804" s="171">
        <v>4351</v>
      </c>
      <c r="D804" s="171">
        <v>5139</v>
      </c>
      <c r="E804" s="173">
        <v>4351000000001</v>
      </c>
      <c r="F804" s="172" t="s">
        <v>131</v>
      </c>
      <c r="G804" s="65">
        <v>40</v>
      </c>
    </row>
    <row r="805" spans="1:7" x14ac:dyDescent="0.25">
      <c r="A805" s="171">
        <v>1400</v>
      </c>
      <c r="B805" s="172" t="s">
        <v>169</v>
      </c>
      <c r="C805" s="171">
        <v>4351</v>
      </c>
      <c r="D805" s="171">
        <v>5153</v>
      </c>
      <c r="E805" s="173">
        <v>4351000000001</v>
      </c>
      <c r="F805" s="172" t="s">
        <v>172</v>
      </c>
      <c r="G805" s="65">
        <v>25</v>
      </c>
    </row>
    <row r="806" spans="1:7" x14ac:dyDescent="0.25">
      <c r="A806" s="171">
        <v>1400</v>
      </c>
      <c r="B806" s="172" t="s">
        <v>169</v>
      </c>
      <c r="C806" s="171">
        <v>4351</v>
      </c>
      <c r="D806" s="171">
        <v>5154</v>
      </c>
      <c r="E806" s="173">
        <v>4351000000001</v>
      </c>
      <c r="F806" s="172" t="s">
        <v>171</v>
      </c>
      <c r="G806" s="65">
        <v>45</v>
      </c>
    </row>
    <row r="807" spans="1:7" x14ac:dyDescent="0.25">
      <c r="A807" s="171">
        <v>1400</v>
      </c>
      <c r="B807" s="172" t="s">
        <v>169</v>
      </c>
      <c r="C807" s="171">
        <v>4351</v>
      </c>
      <c r="D807" s="171">
        <v>5156</v>
      </c>
      <c r="E807" s="173">
        <v>4351000000001</v>
      </c>
      <c r="F807" s="172" t="s">
        <v>129</v>
      </c>
      <c r="G807" s="65">
        <v>145</v>
      </c>
    </row>
    <row r="808" spans="1:7" x14ac:dyDescent="0.25">
      <c r="A808" s="171">
        <v>1400</v>
      </c>
      <c r="B808" s="172" t="s">
        <v>169</v>
      </c>
      <c r="C808" s="171">
        <v>4351</v>
      </c>
      <c r="D808" s="171">
        <v>5162</v>
      </c>
      <c r="E808" s="173">
        <v>4351000000001</v>
      </c>
      <c r="F808" s="172" t="s">
        <v>127</v>
      </c>
      <c r="G808" s="65">
        <v>36.299999999999997</v>
      </c>
    </row>
    <row r="809" spans="1:7" x14ac:dyDescent="0.25">
      <c r="A809" s="171">
        <v>1400</v>
      </c>
      <c r="B809" s="172" t="s">
        <v>169</v>
      </c>
      <c r="C809" s="171">
        <v>4351</v>
      </c>
      <c r="D809" s="171">
        <v>5167</v>
      </c>
      <c r="E809" s="173">
        <v>4351000000001</v>
      </c>
      <c r="F809" s="172" t="s">
        <v>144</v>
      </c>
      <c r="G809" s="65">
        <v>30</v>
      </c>
    </row>
    <row r="810" spans="1:7" x14ac:dyDescent="0.25">
      <c r="A810" s="171">
        <v>1400</v>
      </c>
      <c r="B810" s="172" t="s">
        <v>169</v>
      </c>
      <c r="C810" s="171">
        <v>4351</v>
      </c>
      <c r="D810" s="171">
        <v>5169</v>
      </c>
      <c r="E810" s="173">
        <v>4351000000001</v>
      </c>
      <c r="F810" s="172" t="s">
        <v>170</v>
      </c>
      <c r="G810" s="65">
        <v>100</v>
      </c>
    </row>
    <row r="811" spans="1:7" x14ac:dyDescent="0.25">
      <c r="A811" s="171">
        <v>1400</v>
      </c>
      <c r="B811" s="172" t="s">
        <v>169</v>
      </c>
      <c r="C811" s="171">
        <v>4351</v>
      </c>
      <c r="D811" s="171">
        <v>5171</v>
      </c>
      <c r="E811" s="173">
        <v>4351000000001</v>
      </c>
      <c r="F811" s="172" t="s">
        <v>122</v>
      </c>
      <c r="G811" s="65">
        <v>50</v>
      </c>
    </row>
    <row r="812" spans="1:7" x14ac:dyDescent="0.25">
      <c r="A812" s="171">
        <v>1400</v>
      </c>
      <c r="B812" s="172" t="s">
        <v>169</v>
      </c>
      <c r="C812" s="171">
        <v>4351</v>
      </c>
      <c r="D812" s="171">
        <v>5173</v>
      </c>
      <c r="E812" s="173">
        <v>4351000000001</v>
      </c>
      <c r="F812" s="172" t="s">
        <v>121</v>
      </c>
      <c r="G812" s="65">
        <v>10</v>
      </c>
    </row>
    <row r="813" spans="1:7" x14ac:dyDescent="0.25">
      <c r="A813" s="171">
        <v>1400</v>
      </c>
      <c r="B813" s="172" t="s">
        <v>169</v>
      </c>
      <c r="C813" s="171">
        <v>4351</v>
      </c>
      <c r="D813" s="171">
        <v>5362</v>
      </c>
      <c r="E813" s="173">
        <v>4351000000001</v>
      </c>
      <c r="F813" s="172" t="s">
        <v>168</v>
      </c>
      <c r="G813" s="65">
        <v>14</v>
      </c>
    </row>
    <row r="814" spans="1:7" ht="15.75" thickBot="1" x14ac:dyDescent="0.3">
      <c r="A814" s="171"/>
      <c r="B814" s="172"/>
      <c r="C814" s="171"/>
      <c r="D814" s="171"/>
      <c r="E814" s="173"/>
      <c r="F814" s="189" t="s">
        <v>642</v>
      </c>
      <c r="G814" s="65"/>
    </row>
    <row r="815" spans="1:7" x14ac:dyDescent="0.25">
      <c r="A815" s="174"/>
      <c r="B815" s="175" t="s">
        <v>6</v>
      </c>
      <c r="C815" s="176">
        <v>4351</v>
      </c>
      <c r="D815" s="174"/>
      <c r="E815" s="177"/>
      <c r="F815" s="178"/>
      <c r="G815" s="67">
        <f>SUM(G797:G814)</f>
        <v>4164.7800000000007</v>
      </c>
    </row>
    <row r="816" spans="1:7" x14ac:dyDescent="0.25">
      <c r="A816" s="180"/>
      <c r="B816" s="181"/>
      <c r="C816" s="182"/>
      <c r="D816" s="180"/>
      <c r="E816" s="183"/>
      <c r="F816" s="184"/>
      <c r="G816" s="68"/>
    </row>
    <row r="817" spans="1:7" x14ac:dyDescent="0.25">
      <c r="A817" s="171">
        <v>1400</v>
      </c>
      <c r="B817" s="172" t="s">
        <v>167</v>
      </c>
      <c r="C817" s="171">
        <v>4372</v>
      </c>
      <c r="D817" s="171">
        <v>5499</v>
      </c>
      <c r="E817" s="173">
        <v>4372000000001</v>
      </c>
      <c r="F817" s="172" t="s">
        <v>167</v>
      </c>
      <c r="G817" s="65">
        <v>200</v>
      </c>
    </row>
    <row r="818" spans="1:7" ht="15.75" thickBot="1" x14ac:dyDescent="0.3">
      <c r="A818" s="171"/>
      <c r="B818" s="172"/>
      <c r="C818" s="171"/>
      <c r="D818" s="171"/>
      <c r="E818" s="173"/>
      <c r="F818" s="189" t="s">
        <v>642</v>
      </c>
      <c r="G818" s="65"/>
    </row>
    <row r="819" spans="1:7" x14ac:dyDescent="0.25">
      <c r="A819" s="174"/>
      <c r="B819" s="175" t="s">
        <v>6</v>
      </c>
      <c r="C819" s="176">
        <v>4372</v>
      </c>
      <c r="D819" s="174"/>
      <c r="E819" s="177"/>
      <c r="F819" s="178"/>
      <c r="G819" s="67">
        <f>SUM(G817:G818)</f>
        <v>200</v>
      </c>
    </row>
    <row r="820" spans="1:7" x14ac:dyDescent="0.25">
      <c r="A820" s="180"/>
      <c r="B820" s="181"/>
      <c r="C820" s="182"/>
      <c r="D820" s="180"/>
      <c r="E820" s="183"/>
      <c r="F820" s="184"/>
      <c r="G820" s="68"/>
    </row>
    <row r="821" spans="1:7" x14ac:dyDescent="0.25">
      <c r="A821" s="171">
        <v>1400</v>
      </c>
      <c r="B821" s="172" t="s">
        <v>160</v>
      </c>
      <c r="C821" s="171">
        <v>4379</v>
      </c>
      <c r="D821" s="171">
        <v>5041</v>
      </c>
      <c r="E821" s="173">
        <v>4379000000001</v>
      </c>
      <c r="F821" s="172" t="s">
        <v>166</v>
      </c>
      <c r="G821" s="65">
        <v>40</v>
      </c>
    </row>
    <row r="822" spans="1:7" x14ac:dyDescent="0.25">
      <c r="A822" s="171">
        <v>1400</v>
      </c>
      <c r="B822" s="172" t="s">
        <v>160</v>
      </c>
      <c r="C822" s="171">
        <v>4379</v>
      </c>
      <c r="D822" s="171">
        <v>5137</v>
      </c>
      <c r="E822" s="173">
        <v>4379000000001</v>
      </c>
      <c r="F822" s="172" t="s">
        <v>165</v>
      </c>
      <c r="G822" s="65">
        <v>20</v>
      </c>
    </row>
    <row r="823" spans="1:7" x14ac:dyDescent="0.25">
      <c r="A823" s="171">
        <v>1400</v>
      </c>
      <c r="B823" s="172" t="s">
        <v>160</v>
      </c>
      <c r="C823" s="171">
        <v>4379</v>
      </c>
      <c r="D823" s="171">
        <v>5169</v>
      </c>
      <c r="E823" s="173">
        <v>4379000000001</v>
      </c>
      <c r="F823" s="172" t="s">
        <v>164</v>
      </c>
      <c r="G823" s="65">
        <v>130</v>
      </c>
    </row>
    <row r="824" spans="1:7" x14ac:dyDescent="0.25">
      <c r="A824" s="171">
        <v>1400</v>
      </c>
      <c r="B824" s="172" t="s">
        <v>160</v>
      </c>
      <c r="C824" s="171">
        <v>4379</v>
      </c>
      <c r="D824" s="171">
        <v>5169</v>
      </c>
      <c r="E824" s="173">
        <v>4379000000001</v>
      </c>
      <c r="F824" s="172" t="s">
        <v>163</v>
      </c>
      <c r="G824" s="65">
        <v>20</v>
      </c>
    </row>
    <row r="825" spans="1:7" x14ac:dyDescent="0.25">
      <c r="A825" s="171">
        <v>1400</v>
      </c>
      <c r="B825" s="172" t="s">
        <v>160</v>
      </c>
      <c r="C825" s="171">
        <v>4379</v>
      </c>
      <c r="D825" s="171">
        <v>5175</v>
      </c>
      <c r="E825" s="173">
        <v>4379000000001</v>
      </c>
      <c r="F825" s="172" t="s">
        <v>162</v>
      </c>
      <c r="G825" s="65">
        <v>60</v>
      </c>
    </row>
    <row r="826" spans="1:7" x14ac:dyDescent="0.25">
      <c r="A826" s="171">
        <v>1400</v>
      </c>
      <c r="B826" s="172" t="s">
        <v>160</v>
      </c>
      <c r="C826" s="171">
        <v>4379</v>
      </c>
      <c r="D826" s="171">
        <v>5194</v>
      </c>
      <c r="E826" s="173">
        <v>4379000000001</v>
      </c>
      <c r="F826" s="172" t="s">
        <v>161</v>
      </c>
      <c r="G826" s="65">
        <v>10</v>
      </c>
    </row>
    <row r="827" spans="1:7" x14ac:dyDescent="0.25">
      <c r="A827" s="171">
        <v>1400</v>
      </c>
      <c r="B827" s="172" t="s">
        <v>160</v>
      </c>
      <c r="C827" s="171">
        <v>4379</v>
      </c>
      <c r="D827" s="171">
        <v>5222</v>
      </c>
      <c r="E827" s="173">
        <v>4379000000001</v>
      </c>
      <c r="F827" s="172" t="s">
        <v>159</v>
      </c>
      <c r="G827" s="65">
        <v>200</v>
      </c>
    </row>
    <row r="828" spans="1:7" ht="15.75" thickBot="1" x14ac:dyDescent="0.3">
      <c r="A828" s="171"/>
      <c r="B828" s="172"/>
      <c r="C828" s="171"/>
      <c r="D828" s="171"/>
      <c r="E828" s="173"/>
      <c r="F828" s="189" t="s">
        <v>642</v>
      </c>
      <c r="G828" s="65"/>
    </row>
    <row r="829" spans="1:7" x14ac:dyDescent="0.25">
      <c r="A829" s="174"/>
      <c r="B829" s="175" t="s">
        <v>6</v>
      </c>
      <c r="C829" s="176">
        <v>4379</v>
      </c>
      <c r="D829" s="174"/>
      <c r="E829" s="177"/>
      <c r="F829" s="178"/>
      <c r="G829" s="67">
        <f>SUM(G821:G828)</f>
        <v>480</v>
      </c>
    </row>
    <row r="830" spans="1:7" x14ac:dyDescent="0.25">
      <c r="A830" s="172"/>
    </row>
    <row r="831" spans="1:7" x14ac:dyDescent="0.25">
      <c r="B831" s="179" t="s">
        <v>106</v>
      </c>
      <c r="G831" s="66">
        <f>SUM(G829,G819,G815,G795,G789)</f>
        <v>9444.7800000000007</v>
      </c>
    </row>
    <row r="834" spans="1:7" x14ac:dyDescent="0.25">
      <c r="A834" s="171">
        <v>1500</v>
      </c>
      <c r="B834" s="172" t="s">
        <v>155</v>
      </c>
      <c r="C834" s="171">
        <v>6171</v>
      </c>
      <c r="D834" s="171">
        <v>5011</v>
      </c>
      <c r="E834" s="173">
        <v>6171150000001</v>
      </c>
      <c r="F834" s="172" t="s">
        <v>158</v>
      </c>
      <c r="G834" s="65">
        <v>17700</v>
      </c>
    </row>
    <row r="835" spans="1:7" x14ac:dyDescent="0.25">
      <c r="A835" s="171">
        <v>1500</v>
      </c>
      <c r="B835" s="172" t="s">
        <v>155</v>
      </c>
      <c r="C835" s="171">
        <v>6171</v>
      </c>
      <c r="D835" s="171">
        <v>5021</v>
      </c>
      <c r="E835" s="173">
        <v>6171150000001</v>
      </c>
      <c r="F835" s="172" t="s">
        <v>150</v>
      </c>
      <c r="G835" s="65">
        <v>150</v>
      </c>
    </row>
    <row r="836" spans="1:7" x14ac:dyDescent="0.25">
      <c r="A836" s="171">
        <v>1500</v>
      </c>
      <c r="B836" s="172" t="s">
        <v>155</v>
      </c>
      <c r="C836" s="171">
        <v>6171</v>
      </c>
      <c r="D836" s="171">
        <v>5031</v>
      </c>
      <c r="E836" s="173">
        <v>6171150000001</v>
      </c>
      <c r="F836" s="172" t="s">
        <v>138</v>
      </c>
      <c r="G836" s="65">
        <v>4389.6000000000004</v>
      </c>
    </row>
    <row r="837" spans="1:7" x14ac:dyDescent="0.25">
      <c r="A837" s="171">
        <v>1500</v>
      </c>
      <c r="B837" s="172" t="s">
        <v>155</v>
      </c>
      <c r="C837" s="171">
        <v>6171</v>
      </c>
      <c r="D837" s="171">
        <v>5032</v>
      </c>
      <c r="E837" s="173">
        <v>6171150000001</v>
      </c>
      <c r="F837" s="172" t="s">
        <v>137</v>
      </c>
      <c r="G837" s="65">
        <v>1593</v>
      </c>
    </row>
    <row r="838" spans="1:7" x14ac:dyDescent="0.25">
      <c r="A838" s="171">
        <v>1500</v>
      </c>
      <c r="B838" s="172" t="s">
        <v>155</v>
      </c>
      <c r="C838" s="171">
        <v>6171</v>
      </c>
      <c r="D838" s="171">
        <v>5132</v>
      </c>
      <c r="E838" s="173">
        <v>6171150000001</v>
      </c>
      <c r="F838" s="172" t="s">
        <v>157</v>
      </c>
      <c r="G838" s="65">
        <v>5</v>
      </c>
    </row>
    <row r="839" spans="1:7" x14ac:dyDescent="0.25">
      <c r="A839" s="171">
        <v>1500</v>
      </c>
      <c r="B839" s="172" t="s">
        <v>155</v>
      </c>
      <c r="C839" s="171">
        <v>6171</v>
      </c>
      <c r="D839" s="171">
        <v>5134</v>
      </c>
      <c r="E839" s="173">
        <v>6171150000001</v>
      </c>
      <c r="F839" s="172" t="s">
        <v>156</v>
      </c>
      <c r="G839" s="65">
        <v>2</v>
      </c>
    </row>
    <row r="840" spans="1:7" x14ac:dyDescent="0.25">
      <c r="A840" s="171">
        <v>1500</v>
      </c>
      <c r="B840" s="172" t="s">
        <v>155</v>
      </c>
      <c r="C840" s="171">
        <v>6171</v>
      </c>
      <c r="D840" s="171">
        <v>5136</v>
      </c>
      <c r="E840" s="173">
        <v>6171150000001</v>
      </c>
      <c r="F840" s="172" t="s">
        <v>133</v>
      </c>
      <c r="G840" s="65">
        <v>15</v>
      </c>
    </row>
    <row r="841" spans="1:7" x14ac:dyDescent="0.25">
      <c r="A841" s="171">
        <v>1500</v>
      </c>
      <c r="B841" s="172" t="s">
        <v>155</v>
      </c>
      <c r="C841" s="171">
        <v>6171</v>
      </c>
      <c r="D841" s="171">
        <v>5139</v>
      </c>
      <c r="E841" s="173">
        <v>6171150000001</v>
      </c>
      <c r="F841" s="172" t="s">
        <v>131</v>
      </c>
      <c r="G841" s="65">
        <v>5</v>
      </c>
    </row>
    <row r="842" spans="1:7" x14ac:dyDescent="0.25">
      <c r="A842" s="171">
        <v>1500</v>
      </c>
      <c r="B842" s="172" t="s">
        <v>155</v>
      </c>
      <c r="C842" s="171">
        <v>6171</v>
      </c>
      <c r="D842" s="171">
        <v>5166</v>
      </c>
      <c r="E842" s="173">
        <v>6171150000001</v>
      </c>
      <c r="F842" s="172" t="s">
        <v>145</v>
      </c>
      <c r="G842" s="65">
        <v>150</v>
      </c>
    </row>
    <row r="843" spans="1:7" x14ac:dyDescent="0.25">
      <c r="A843" s="171">
        <v>1500</v>
      </c>
      <c r="B843" s="172" t="s">
        <v>155</v>
      </c>
      <c r="C843" s="171">
        <v>6171</v>
      </c>
      <c r="D843" s="171">
        <v>5167</v>
      </c>
      <c r="E843" s="173">
        <v>6171150000001</v>
      </c>
      <c r="F843" s="172" t="s">
        <v>144</v>
      </c>
      <c r="G843" s="65">
        <v>400</v>
      </c>
    </row>
    <row r="844" spans="1:7" x14ac:dyDescent="0.25">
      <c r="A844" s="171">
        <v>1500</v>
      </c>
      <c r="B844" s="172" t="s">
        <v>155</v>
      </c>
      <c r="C844" s="171">
        <v>6171</v>
      </c>
      <c r="D844" s="171">
        <v>5173</v>
      </c>
      <c r="E844" s="173">
        <v>6171150000001</v>
      </c>
      <c r="F844" s="172" t="s">
        <v>121</v>
      </c>
      <c r="G844" s="65">
        <v>76</v>
      </c>
    </row>
    <row r="845" spans="1:7" x14ac:dyDescent="0.25">
      <c r="A845" s="171">
        <v>1500</v>
      </c>
      <c r="B845" s="172" t="s">
        <v>155</v>
      </c>
      <c r="C845" s="171">
        <v>6171</v>
      </c>
      <c r="D845" s="171">
        <v>5175</v>
      </c>
      <c r="E845" s="173">
        <v>6171150000001</v>
      </c>
      <c r="F845" s="172" t="s">
        <v>120</v>
      </c>
      <c r="G845" s="65">
        <v>5</v>
      </c>
    </row>
    <row r="846" spans="1:7" x14ac:dyDescent="0.25">
      <c r="A846" s="171">
        <v>1500</v>
      </c>
      <c r="B846" s="172" t="s">
        <v>155</v>
      </c>
      <c r="C846" s="171">
        <v>6171</v>
      </c>
      <c r="D846" s="171">
        <v>5901</v>
      </c>
      <c r="E846" s="173">
        <v>6171150000001</v>
      </c>
      <c r="F846" s="172" t="s">
        <v>154</v>
      </c>
      <c r="G846" s="65">
        <v>300</v>
      </c>
    </row>
    <row r="847" spans="1:7" ht="15.75" thickBot="1" x14ac:dyDescent="0.3">
      <c r="A847" s="171"/>
      <c r="B847" s="172"/>
      <c r="C847" s="171"/>
      <c r="D847" s="171"/>
      <c r="E847" s="173"/>
      <c r="F847" s="189" t="s">
        <v>642</v>
      </c>
      <c r="G847" s="65"/>
    </row>
    <row r="848" spans="1:7" x14ac:dyDescent="0.25">
      <c r="A848" s="174"/>
      <c r="B848" s="175" t="s">
        <v>6</v>
      </c>
      <c r="C848" s="176">
        <v>6171</v>
      </c>
      <c r="D848" s="174"/>
      <c r="E848" s="177"/>
      <c r="F848" s="178"/>
      <c r="G848" s="67">
        <f>SUM(G834:G847)</f>
        <v>24790.6</v>
      </c>
    </row>
    <row r="849" spans="1:7" x14ac:dyDescent="0.25">
      <c r="A849" s="180"/>
      <c r="B849" s="181"/>
      <c r="C849" s="182"/>
      <c r="D849" s="180"/>
      <c r="E849" s="183"/>
      <c r="F849" s="184"/>
      <c r="G849" s="68"/>
    </row>
    <row r="850" spans="1:7" x14ac:dyDescent="0.25">
      <c r="A850" s="180"/>
      <c r="B850" s="181"/>
      <c r="C850" s="182"/>
      <c r="D850" s="180"/>
      <c r="E850" s="183"/>
      <c r="F850" s="184"/>
      <c r="G850" s="68"/>
    </row>
    <row r="851" spans="1:7" x14ac:dyDescent="0.25">
      <c r="A851" s="180"/>
      <c r="B851" s="181"/>
      <c r="C851" s="182"/>
      <c r="D851" s="180"/>
      <c r="E851" s="183"/>
      <c r="F851" s="184"/>
      <c r="G851" s="68"/>
    </row>
    <row r="852" spans="1:7" x14ac:dyDescent="0.25">
      <c r="A852" s="172"/>
    </row>
    <row r="853" spans="1:7" x14ac:dyDescent="0.25">
      <c r="B853" s="179" t="s">
        <v>108</v>
      </c>
      <c r="G853" s="66">
        <f>SUM(G848)</f>
        <v>24790.6</v>
      </c>
    </row>
    <row r="856" spans="1:7" x14ac:dyDescent="0.25">
      <c r="A856" s="171">
        <v>1600</v>
      </c>
      <c r="B856" s="172" t="s">
        <v>147</v>
      </c>
      <c r="C856" s="171">
        <v>6171</v>
      </c>
      <c r="D856" s="171">
        <v>5011</v>
      </c>
      <c r="E856" s="173">
        <v>6171160000001</v>
      </c>
      <c r="F856" s="172" t="s">
        <v>151</v>
      </c>
      <c r="G856" s="65">
        <v>14043</v>
      </c>
    </row>
    <row r="857" spans="1:7" x14ac:dyDescent="0.25">
      <c r="A857" s="171">
        <v>1600</v>
      </c>
      <c r="B857" s="172" t="s">
        <v>147</v>
      </c>
      <c r="C857" s="171">
        <v>6171</v>
      </c>
      <c r="D857" s="171">
        <v>5021</v>
      </c>
      <c r="E857" s="173">
        <v>6171160000001</v>
      </c>
      <c r="F857" s="172" t="s">
        <v>150</v>
      </c>
      <c r="G857" s="65">
        <v>60</v>
      </c>
    </row>
    <row r="858" spans="1:7" x14ac:dyDescent="0.25">
      <c r="A858" s="171">
        <v>1600</v>
      </c>
      <c r="B858" s="172" t="s">
        <v>147</v>
      </c>
      <c r="C858" s="171">
        <v>6171</v>
      </c>
      <c r="D858" s="171">
        <v>5031</v>
      </c>
      <c r="E858" s="173">
        <v>6171160000001</v>
      </c>
      <c r="F858" s="172" t="s">
        <v>138</v>
      </c>
      <c r="G858" s="65">
        <v>3483</v>
      </c>
    </row>
    <row r="859" spans="1:7" x14ac:dyDescent="0.25">
      <c r="A859" s="171">
        <v>1600</v>
      </c>
      <c r="B859" s="172" t="s">
        <v>147</v>
      </c>
      <c r="C859" s="171">
        <v>6171</v>
      </c>
      <c r="D859" s="171">
        <v>5032</v>
      </c>
      <c r="E859" s="173">
        <v>6171160000001</v>
      </c>
      <c r="F859" s="172" t="s">
        <v>137</v>
      </c>
      <c r="G859" s="65">
        <v>1264</v>
      </c>
    </row>
    <row r="860" spans="1:7" x14ac:dyDescent="0.25">
      <c r="A860" s="171">
        <v>1600</v>
      </c>
      <c r="B860" s="172" t="s">
        <v>147</v>
      </c>
      <c r="C860" s="171">
        <v>6171</v>
      </c>
      <c r="D860" s="171">
        <v>5136</v>
      </c>
      <c r="E860" s="173">
        <v>6171160000001</v>
      </c>
      <c r="F860" s="172" t="s">
        <v>133</v>
      </c>
      <c r="G860" s="65">
        <v>10</v>
      </c>
    </row>
    <row r="861" spans="1:7" x14ac:dyDescent="0.25">
      <c r="A861" s="171">
        <v>1600</v>
      </c>
      <c r="B861" s="172" t="s">
        <v>147</v>
      </c>
      <c r="C861" s="171">
        <v>6171</v>
      </c>
      <c r="D861" s="171">
        <v>5139</v>
      </c>
      <c r="E861" s="173">
        <v>6171160000001</v>
      </c>
      <c r="F861" s="172" t="s">
        <v>149</v>
      </c>
      <c r="G861" s="65">
        <v>5</v>
      </c>
    </row>
    <row r="862" spans="1:7" x14ac:dyDescent="0.25">
      <c r="A862" s="171">
        <v>1600</v>
      </c>
      <c r="B862" s="172" t="s">
        <v>147</v>
      </c>
      <c r="C862" s="171">
        <v>6171</v>
      </c>
      <c r="D862" s="171">
        <v>5166</v>
      </c>
      <c r="E862" s="173">
        <v>6171160000001</v>
      </c>
      <c r="F862" s="172" t="s">
        <v>148</v>
      </c>
      <c r="G862" s="65">
        <v>120</v>
      </c>
    </row>
    <row r="863" spans="1:7" x14ac:dyDescent="0.25">
      <c r="A863" s="171">
        <v>1600</v>
      </c>
      <c r="B863" s="172" t="s">
        <v>147</v>
      </c>
      <c r="C863" s="171">
        <v>6171</v>
      </c>
      <c r="D863" s="171">
        <v>5167</v>
      </c>
      <c r="E863" s="173">
        <v>6171160000001</v>
      </c>
      <c r="F863" s="172" t="s">
        <v>144</v>
      </c>
      <c r="G863" s="65">
        <v>100</v>
      </c>
    </row>
    <row r="864" spans="1:7" x14ac:dyDescent="0.25">
      <c r="A864" s="171">
        <v>1600</v>
      </c>
      <c r="B864" s="172" t="s">
        <v>147</v>
      </c>
      <c r="C864" s="171">
        <v>6171</v>
      </c>
      <c r="D864" s="171">
        <v>5173</v>
      </c>
      <c r="E864" s="173">
        <v>6171160000001</v>
      </c>
      <c r="F864" s="172" t="s">
        <v>121</v>
      </c>
      <c r="G864" s="65">
        <v>40</v>
      </c>
    </row>
    <row r="865" spans="1:7" x14ac:dyDescent="0.25">
      <c r="A865" s="171">
        <v>1600</v>
      </c>
      <c r="B865" s="172" t="s">
        <v>147</v>
      </c>
      <c r="C865" s="171">
        <v>6171</v>
      </c>
      <c r="D865" s="171">
        <v>5175</v>
      </c>
      <c r="E865" s="173">
        <v>6171160000001</v>
      </c>
      <c r="F865" s="172" t="s">
        <v>120</v>
      </c>
      <c r="G865" s="65">
        <v>5</v>
      </c>
    </row>
    <row r="866" spans="1:7" ht="15.75" thickBot="1" x14ac:dyDescent="0.3">
      <c r="A866" s="171"/>
      <c r="B866" s="172"/>
      <c r="C866" s="171"/>
      <c r="D866" s="171"/>
      <c r="E866" s="173"/>
      <c r="F866" s="189" t="s">
        <v>642</v>
      </c>
      <c r="G866" s="65"/>
    </row>
    <row r="867" spans="1:7" x14ac:dyDescent="0.25">
      <c r="A867" s="174"/>
      <c r="B867" s="175" t="s">
        <v>6</v>
      </c>
      <c r="C867" s="176">
        <v>6171</v>
      </c>
      <c r="D867" s="174"/>
      <c r="E867" s="177"/>
      <c r="F867" s="178"/>
      <c r="G867" s="67">
        <f>SUM(G856:G866)</f>
        <v>19130</v>
      </c>
    </row>
    <row r="868" spans="1:7" x14ac:dyDescent="0.25">
      <c r="A868" s="172"/>
    </row>
    <row r="869" spans="1:7" x14ac:dyDescent="0.25">
      <c r="B869" s="179" t="s">
        <v>113</v>
      </c>
      <c r="G869" s="66">
        <f>SUM(G867)</f>
        <v>19130</v>
      </c>
    </row>
    <row r="872" spans="1:7" x14ac:dyDescent="0.25">
      <c r="A872" s="171">
        <v>1700</v>
      </c>
      <c r="B872" s="172" t="s">
        <v>142</v>
      </c>
      <c r="C872" s="171">
        <v>6171</v>
      </c>
      <c r="D872" s="171">
        <v>5011</v>
      </c>
      <c r="E872" s="173">
        <v>6171170000001</v>
      </c>
      <c r="F872" s="172" t="s">
        <v>146</v>
      </c>
      <c r="G872" s="65">
        <v>3469</v>
      </c>
    </row>
    <row r="873" spans="1:7" x14ac:dyDescent="0.25">
      <c r="A873" s="171">
        <v>1700</v>
      </c>
      <c r="B873" s="172" t="s">
        <v>142</v>
      </c>
      <c r="C873" s="171">
        <v>6171</v>
      </c>
      <c r="D873" s="171">
        <v>5031</v>
      </c>
      <c r="E873" s="173">
        <v>6171170000001</v>
      </c>
      <c r="F873" s="172" t="s">
        <v>138</v>
      </c>
      <c r="G873" s="65">
        <v>860</v>
      </c>
    </row>
    <row r="874" spans="1:7" x14ac:dyDescent="0.25">
      <c r="A874" s="171">
        <v>1700</v>
      </c>
      <c r="B874" s="172" t="s">
        <v>142</v>
      </c>
      <c r="C874" s="171">
        <v>6171</v>
      </c>
      <c r="D874" s="171">
        <v>5032</v>
      </c>
      <c r="E874" s="173">
        <v>6171170000001</v>
      </c>
      <c r="F874" s="172" t="s">
        <v>137</v>
      </c>
      <c r="G874" s="65">
        <v>312</v>
      </c>
    </row>
    <row r="875" spans="1:7" x14ac:dyDescent="0.25">
      <c r="A875" s="171">
        <v>1700</v>
      </c>
      <c r="B875" s="172" t="s">
        <v>142</v>
      </c>
      <c r="C875" s="171">
        <v>6171</v>
      </c>
      <c r="D875" s="171">
        <v>5136</v>
      </c>
      <c r="E875" s="173">
        <v>6171170000001</v>
      </c>
      <c r="F875" s="172" t="s">
        <v>133</v>
      </c>
      <c r="G875" s="65">
        <v>5</v>
      </c>
    </row>
    <row r="876" spans="1:7" x14ac:dyDescent="0.25">
      <c r="A876" s="171">
        <v>1700</v>
      </c>
      <c r="B876" s="172" t="s">
        <v>142</v>
      </c>
      <c r="C876" s="171">
        <v>6171</v>
      </c>
      <c r="D876" s="171">
        <v>5166</v>
      </c>
      <c r="E876" s="173">
        <v>6171170000001</v>
      </c>
      <c r="F876" s="172" t="s">
        <v>145</v>
      </c>
      <c r="G876" s="65">
        <v>200</v>
      </c>
    </row>
    <row r="877" spans="1:7" x14ac:dyDescent="0.25">
      <c r="A877" s="171">
        <v>1700</v>
      </c>
      <c r="B877" s="172" t="s">
        <v>142</v>
      </c>
      <c r="C877" s="171">
        <v>6171</v>
      </c>
      <c r="D877" s="171">
        <v>5167</v>
      </c>
      <c r="E877" s="173">
        <v>6171170000001</v>
      </c>
      <c r="F877" s="172" t="s">
        <v>144</v>
      </c>
      <c r="G877" s="65">
        <v>35</v>
      </c>
    </row>
    <row r="878" spans="1:7" x14ac:dyDescent="0.25">
      <c r="A878" s="171">
        <v>1700</v>
      </c>
      <c r="B878" s="172" t="s">
        <v>142</v>
      </c>
      <c r="C878" s="171">
        <v>6171</v>
      </c>
      <c r="D878" s="171">
        <v>5169</v>
      </c>
      <c r="E878" s="173">
        <v>6171170000001</v>
      </c>
      <c r="F878" s="172" t="s">
        <v>143</v>
      </c>
      <c r="G878" s="65">
        <v>10</v>
      </c>
    </row>
    <row r="879" spans="1:7" x14ac:dyDescent="0.25">
      <c r="A879" s="171">
        <v>1700</v>
      </c>
      <c r="B879" s="172" t="s">
        <v>142</v>
      </c>
      <c r="C879" s="171">
        <v>6171</v>
      </c>
      <c r="D879" s="171">
        <v>5173</v>
      </c>
      <c r="E879" s="173">
        <v>6171170000001</v>
      </c>
      <c r="F879" s="172" t="s">
        <v>121</v>
      </c>
      <c r="G879" s="65">
        <v>16</v>
      </c>
    </row>
    <row r="880" spans="1:7" x14ac:dyDescent="0.25">
      <c r="A880" s="171">
        <v>1700</v>
      </c>
      <c r="B880" s="172" t="s">
        <v>142</v>
      </c>
      <c r="C880" s="171">
        <v>6171</v>
      </c>
      <c r="D880" s="171">
        <v>5175</v>
      </c>
      <c r="E880" s="173">
        <v>6171170000001</v>
      </c>
      <c r="F880" s="172" t="s">
        <v>141</v>
      </c>
      <c r="G880" s="65">
        <v>2</v>
      </c>
    </row>
    <row r="881" spans="1:7" ht="15.75" thickBot="1" x14ac:dyDescent="0.3">
      <c r="A881" s="171"/>
      <c r="B881" s="172"/>
      <c r="C881" s="171"/>
      <c r="D881" s="171"/>
      <c r="E881" s="173"/>
      <c r="F881" s="189" t="s">
        <v>642</v>
      </c>
      <c r="G881" s="65"/>
    </row>
    <row r="882" spans="1:7" x14ac:dyDescent="0.25">
      <c r="A882" s="174"/>
      <c r="B882" s="175" t="s">
        <v>6</v>
      </c>
      <c r="C882" s="176">
        <v>6171</v>
      </c>
      <c r="D882" s="174"/>
      <c r="E882" s="177"/>
      <c r="F882" s="178"/>
      <c r="G882" s="67">
        <f>SUM(G872:G881)</f>
        <v>4909</v>
      </c>
    </row>
    <row r="883" spans="1:7" x14ac:dyDescent="0.25">
      <c r="A883" s="172"/>
    </row>
    <row r="884" spans="1:7" x14ac:dyDescent="0.25">
      <c r="B884" s="179" t="s">
        <v>140</v>
      </c>
      <c r="G884" s="66">
        <f>SUM(G882)</f>
        <v>4909</v>
      </c>
    </row>
    <row r="887" spans="1:7" x14ac:dyDescent="0.25">
      <c r="A887" s="171">
        <v>2000</v>
      </c>
      <c r="B887" s="172" t="s">
        <v>119</v>
      </c>
      <c r="C887" s="171">
        <v>5311</v>
      </c>
      <c r="D887" s="171">
        <v>5011</v>
      </c>
      <c r="E887" s="173">
        <v>5311000000001</v>
      </c>
      <c r="F887" s="172" t="s">
        <v>139</v>
      </c>
      <c r="G887" s="65">
        <v>9200</v>
      </c>
    </row>
    <row r="888" spans="1:7" x14ac:dyDescent="0.25">
      <c r="A888" s="171">
        <v>2000</v>
      </c>
      <c r="B888" s="172" t="s">
        <v>119</v>
      </c>
      <c r="C888" s="171">
        <v>5311</v>
      </c>
      <c r="D888" s="171">
        <v>5031</v>
      </c>
      <c r="E888" s="173">
        <v>5311000000001</v>
      </c>
      <c r="F888" s="172" t="s">
        <v>138</v>
      </c>
      <c r="G888" s="65">
        <v>2282</v>
      </c>
    </row>
    <row r="889" spans="1:7" x14ac:dyDescent="0.25">
      <c r="A889" s="171">
        <v>2000</v>
      </c>
      <c r="B889" s="172" t="s">
        <v>119</v>
      </c>
      <c r="C889" s="171">
        <v>5311</v>
      </c>
      <c r="D889" s="171">
        <v>5032</v>
      </c>
      <c r="E889" s="173">
        <v>5311000000001</v>
      </c>
      <c r="F889" s="172" t="s">
        <v>137</v>
      </c>
      <c r="G889" s="65">
        <v>828</v>
      </c>
    </row>
    <row r="890" spans="1:7" x14ac:dyDescent="0.25">
      <c r="A890" s="171">
        <v>2000</v>
      </c>
      <c r="B890" s="172" t="s">
        <v>119</v>
      </c>
      <c r="C890" s="171">
        <v>5311</v>
      </c>
      <c r="D890" s="171">
        <v>5131</v>
      </c>
      <c r="E890" s="173">
        <v>5311000000001</v>
      </c>
      <c r="F890" s="172" t="s">
        <v>136</v>
      </c>
      <c r="G890" s="65">
        <v>7</v>
      </c>
    </row>
    <row r="891" spans="1:7" x14ac:dyDescent="0.25">
      <c r="A891" s="171">
        <v>2000</v>
      </c>
      <c r="B891" s="172" t="s">
        <v>119</v>
      </c>
      <c r="C891" s="171">
        <v>5311</v>
      </c>
      <c r="D891" s="171">
        <v>5132</v>
      </c>
      <c r="E891" s="173">
        <v>5311000000001</v>
      </c>
      <c r="F891" s="172" t="s">
        <v>135</v>
      </c>
      <c r="G891" s="65">
        <v>30</v>
      </c>
    </row>
    <row r="892" spans="1:7" x14ac:dyDescent="0.25">
      <c r="A892" s="171">
        <v>2000</v>
      </c>
      <c r="B892" s="172" t="s">
        <v>119</v>
      </c>
      <c r="C892" s="171">
        <v>5311</v>
      </c>
      <c r="D892" s="171">
        <v>5134</v>
      </c>
      <c r="E892" s="173">
        <v>5311000000001</v>
      </c>
      <c r="F892" s="172" t="s">
        <v>134</v>
      </c>
      <c r="G892" s="65">
        <v>200</v>
      </c>
    </row>
    <row r="893" spans="1:7" x14ac:dyDescent="0.25">
      <c r="A893" s="171">
        <v>2000</v>
      </c>
      <c r="B893" s="172" t="s">
        <v>119</v>
      </c>
      <c r="C893" s="171">
        <v>5311</v>
      </c>
      <c r="D893" s="171">
        <v>5136</v>
      </c>
      <c r="E893" s="173">
        <v>5311000000001</v>
      </c>
      <c r="F893" s="172" t="s">
        <v>133</v>
      </c>
      <c r="G893" s="65">
        <v>5</v>
      </c>
    </row>
    <row r="894" spans="1:7" x14ac:dyDescent="0.25">
      <c r="A894" s="171">
        <v>2000</v>
      </c>
      <c r="B894" s="172" t="s">
        <v>119</v>
      </c>
      <c r="C894" s="171">
        <v>5311</v>
      </c>
      <c r="D894" s="171">
        <v>5137</v>
      </c>
      <c r="E894" s="173">
        <v>5311000000001</v>
      </c>
      <c r="F894" s="172" t="s">
        <v>132</v>
      </c>
      <c r="G894" s="65">
        <v>180</v>
      </c>
    </row>
    <row r="895" spans="1:7" x14ac:dyDescent="0.25">
      <c r="A895" s="171">
        <v>2000</v>
      </c>
      <c r="B895" s="172" t="s">
        <v>119</v>
      </c>
      <c r="C895" s="171">
        <v>5311</v>
      </c>
      <c r="D895" s="171">
        <v>5139</v>
      </c>
      <c r="E895" s="173">
        <v>5311000000001</v>
      </c>
      <c r="F895" s="172" t="s">
        <v>131</v>
      </c>
      <c r="G895" s="65">
        <v>90</v>
      </c>
    </row>
    <row r="896" spans="1:7" x14ac:dyDescent="0.25">
      <c r="A896" s="171">
        <v>2000</v>
      </c>
      <c r="B896" s="172" t="s">
        <v>119</v>
      </c>
      <c r="C896" s="171">
        <v>5311</v>
      </c>
      <c r="D896" s="171">
        <v>5154</v>
      </c>
      <c r="E896" s="173">
        <v>5311000000001</v>
      </c>
      <c r="F896" s="172" t="s">
        <v>130</v>
      </c>
      <c r="G896" s="65">
        <v>120</v>
      </c>
    </row>
    <row r="897" spans="1:7" x14ac:dyDescent="0.25">
      <c r="A897" s="171">
        <v>2000</v>
      </c>
      <c r="B897" s="172" t="s">
        <v>119</v>
      </c>
      <c r="C897" s="171">
        <v>5311</v>
      </c>
      <c r="D897" s="171">
        <v>5156</v>
      </c>
      <c r="E897" s="173">
        <v>5311000000001</v>
      </c>
      <c r="F897" s="172" t="s">
        <v>129</v>
      </c>
      <c r="G897" s="65">
        <v>220</v>
      </c>
    </row>
    <row r="898" spans="1:7" x14ac:dyDescent="0.25">
      <c r="A898" s="171">
        <v>2000</v>
      </c>
      <c r="B898" s="172" t="s">
        <v>119</v>
      </c>
      <c r="C898" s="171">
        <v>5311</v>
      </c>
      <c r="D898" s="171">
        <v>5161</v>
      </c>
      <c r="E898" s="173">
        <v>5311000000001</v>
      </c>
      <c r="F898" s="172" t="s">
        <v>128</v>
      </c>
      <c r="G898" s="65">
        <v>3</v>
      </c>
    </row>
    <row r="899" spans="1:7" x14ac:dyDescent="0.25">
      <c r="A899" s="171">
        <v>2000</v>
      </c>
      <c r="B899" s="172" t="s">
        <v>119</v>
      </c>
      <c r="C899" s="171">
        <v>5311</v>
      </c>
      <c r="D899" s="171">
        <v>5162</v>
      </c>
      <c r="E899" s="173">
        <v>5311000000001</v>
      </c>
      <c r="F899" s="172" t="s">
        <v>127</v>
      </c>
      <c r="G899" s="65">
        <v>90</v>
      </c>
    </row>
    <row r="900" spans="1:7" x14ac:dyDescent="0.25">
      <c r="A900" s="171">
        <v>2000</v>
      </c>
      <c r="B900" s="172" t="s">
        <v>119</v>
      </c>
      <c r="C900" s="171">
        <v>5311</v>
      </c>
      <c r="D900" s="171">
        <v>5167</v>
      </c>
      <c r="E900" s="173">
        <v>5311000000001</v>
      </c>
      <c r="F900" s="172" t="s">
        <v>126</v>
      </c>
      <c r="G900" s="65">
        <v>80</v>
      </c>
    </row>
    <row r="901" spans="1:7" x14ac:dyDescent="0.25">
      <c r="A901" s="171">
        <v>2000</v>
      </c>
      <c r="B901" s="172" t="s">
        <v>119</v>
      </c>
      <c r="C901" s="171">
        <v>5311</v>
      </c>
      <c r="D901" s="171">
        <v>5168</v>
      </c>
      <c r="E901" s="173">
        <v>5311000000001</v>
      </c>
      <c r="F901" s="172" t="s">
        <v>125</v>
      </c>
      <c r="G901" s="65">
        <v>150</v>
      </c>
    </row>
    <row r="902" spans="1:7" x14ac:dyDescent="0.25">
      <c r="A902" s="171">
        <v>2000</v>
      </c>
      <c r="B902" s="172" t="s">
        <v>119</v>
      </c>
      <c r="C902" s="171">
        <v>5311</v>
      </c>
      <c r="D902" s="171">
        <v>5169</v>
      </c>
      <c r="E902" s="173">
        <v>5311000000001</v>
      </c>
      <c r="F902" s="172" t="s">
        <v>124</v>
      </c>
      <c r="G902" s="65">
        <v>140</v>
      </c>
    </row>
    <row r="903" spans="1:7" x14ac:dyDescent="0.25">
      <c r="A903" s="171">
        <v>2000</v>
      </c>
      <c r="B903" s="172" t="s">
        <v>119</v>
      </c>
      <c r="C903" s="171">
        <v>5311</v>
      </c>
      <c r="D903" s="171">
        <v>5169</v>
      </c>
      <c r="E903" s="173">
        <v>5311000000001</v>
      </c>
      <c r="F903" s="172" t="s">
        <v>123</v>
      </c>
      <c r="G903" s="65">
        <v>100</v>
      </c>
    </row>
    <row r="904" spans="1:7" x14ac:dyDescent="0.25">
      <c r="A904" s="171">
        <v>2000</v>
      </c>
      <c r="B904" s="172" t="s">
        <v>119</v>
      </c>
      <c r="C904" s="171">
        <v>5311</v>
      </c>
      <c r="D904" s="171">
        <v>5171</v>
      </c>
      <c r="E904" s="173">
        <v>5311000000001</v>
      </c>
      <c r="F904" s="172" t="s">
        <v>122</v>
      </c>
      <c r="G904" s="65">
        <v>200</v>
      </c>
    </row>
    <row r="905" spans="1:7" x14ac:dyDescent="0.25">
      <c r="A905" s="171"/>
      <c r="B905" s="172"/>
      <c r="C905" s="171"/>
      <c r="D905" s="171"/>
      <c r="E905" s="173"/>
      <c r="F905" s="172"/>
      <c r="G905" s="65"/>
    </row>
    <row r="906" spans="1:7" x14ac:dyDescent="0.25">
      <c r="A906" s="171">
        <v>2000</v>
      </c>
      <c r="B906" s="172" t="s">
        <v>119</v>
      </c>
      <c r="C906" s="171">
        <v>5311</v>
      </c>
      <c r="D906" s="171">
        <v>5173</v>
      </c>
      <c r="E906" s="173">
        <v>5311000000001</v>
      </c>
      <c r="F906" s="172" t="s">
        <v>121</v>
      </c>
      <c r="G906" s="65">
        <v>5</v>
      </c>
    </row>
    <row r="907" spans="1:7" x14ac:dyDescent="0.25">
      <c r="A907" s="171">
        <v>2000</v>
      </c>
      <c r="B907" s="172" t="s">
        <v>119</v>
      </c>
      <c r="C907" s="171">
        <v>5311</v>
      </c>
      <c r="D907" s="171">
        <v>5175</v>
      </c>
      <c r="E907" s="173">
        <v>5311000000001</v>
      </c>
      <c r="F907" s="172" t="s">
        <v>120</v>
      </c>
      <c r="G907" s="65">
        <v>5</v>
      </c>
    </row>
    <row r="908" spans="1:7" x14ac:dyDescent="0.25">
      <c r="A908" s="171">
        <v>2000</v>
      </c>
      <c r="B908" s="172" t="s">
        <v>119</v>
      </c>
      <c r="C908" s="171">
        <v>5311</v>
      </c>
      <c r="D908" s="171">
        <v>5362</v>
      </c>
      <c r="E908" s="173">
        <v>5311000000001</v>
      </c>
      <c r="F908" s="172" t="s">
        <v>24</v>
      </c>
      <c r="G908" s="65">
        <v>3</v>
      </c>
    </row>
    <row r="909" spans="1:7" ht="15.75" thickBot="1" x14ac:dyDescent="0.3">
      <c r="A909" s="171"/>
      <c r="B909" s="172"/>
      <c r="C909" s="171"/>
      <c r="D909" s="171"/>
      <c r="E909" s="173"/>
      <c r="F909" s="189" t="s">
        <v>642</v>
      </c>
      <c r="G909" s="65"/>
    </row>
    <row r="910" spans="1:7" x14ac:dyDescent="0.25">
      <c r="A910" s="174"/>
      <c r="B910" s="175" t="s">
        <v>6</v>
      </c>
      <c r="C910" s="176">
        <v>5311</v>
      </c>
      <c r="D910" s="174"/>
      <c r="E910" s="177"/>
      <c r="F910" s="178"/>
      <c r="G910" s="67">
        <f>SUM(G887:G909)</f>
        <v>13938</v>
      </c>
    </row>
    <row r="911" spans="1:7" x14ac:dyDescent="0.25">
      <c r="A911" s="172"/>
    </row>
    <row r="912" spans="1:7" x14ac:dyDescent="0.25">
      <c r="B912" s="179" t="s">
        <v>117</v>
      </c>
      <c r="G912" s="66">
        <f>SUM(G910)</f>
        <v>13938</v>
      </c>
    </row>
    <row r="915" spans="1:7" x14ac:dyDescent="0.25">
      <c r="B915" s="179" t="s">
        <v>118</v>
      </c>
      <c r="G915" s="66">
        <f>SUM(G912,G884,G869,G853,G831,G775,G751,G650,G410,G381,G292,G273,G256,G231,G166,G130)</f>
        <v>440391.63464200008</v>
      </c>
    </row>
    <row r="919" spans="1:7" x14ac:dyDescent="0.25">
      <c r="A919" s="171">
        <v>900</v>
      </c>
      <c r="B919" s="172" t="s">
        <v>404</v>
      </c>
      <c r="C919" s="171">
        <v>6409</v>
      </c>
      <c r="D919" s="171">
        <v>5901</v>
      </c>
      <c r="E919" s="173">
        <v>6409000000001</v>
      </c>
      <c r="F919" s="172" t="s">
        <v>404</v>
      </c>
      <c r="G919" s="65">
        <v>2500</v>
      </c>
    </row>
    <row r="920" spans="1:7" x14ac:dyDescent="0.25">
      <c r="A920" s="171">
        <v>900</v>
      </c>
      <c r="B920" s="172" t="s">
        <v>404</v>
      </c>
      <c r="C920" s="171">
        <v>6409</v>
      </c>
      <c r="D920" s="171">
        <v>5901</v>
      </c>
      <c r="E920" s="173">
        <v>6409000000001</v>
      </c>
      <c r="F920" s="172" t="s">
        <v>403</v>
      </c>
      <c r="G920" s="65">
        <v>7500</v>
      </c>
    </row>
    <row r="921" spans="1:7" x14ac:dyDescent="0.25">
      <c r="A921" s="171">
        <v>900</v>
      </c>
      <c r="B921" s="172" t="s">
        <v>404</v>
      </c>
      <c r="C921" s="171">
        <v>6409</v>
      </c>
      <c r="D921" s="171">
        <v>5901</v>
      </c>
      <c r="E921" s="173">
        <v>6409000000001</v>
      </c>
      <c r="F921" s="172" t="s">
        <v>718</v>
      </c>
      <c r="G921" s="65">
        <v>760</v>
      </c>
    </row>
    <row r="922" spans="1:7" x14ac:dyDescent="0.25">
      <c r="A922" s="171">
        <v>900</v>
      </c>
      <c r="B922" s="172" t="s">
        <v>402</v>
      </c>
      <c r="C922" s="171">
        <v>6409</v>
      </c>
      <c r="D922" s="171">
        <v>5909</v>
      </c>
      <c r="E922" s="173">
        <v>6409000000002</v>
      </c>
      <c r="F922" s="172" t="s">
        <v>402</v>
      </c>
      <c r="G922" s="65">
        <v>1500</v>
      </c>
    </row>
    <row r="923" spans="1:7" ht="15.75" thickBot="1" x14ac:dyDescent="0.3">
      <c r="A923" s="171"/>
      <c r="B923" s="172"/>
      <c r="C923" s="171"/>
      <c r="D923" s="171"/>
      <c r="E923" s="173"/>
      <c r="F923" s="189" t="s">
        <v>642</v>
      </c>
      <c r="G923" s="65"/>
    </row>
    <row r="924" spans="1:7" x14ac:dyDescent="0.25">
      <c r="A924" s="174"/>
      <c r="B924" s="175" t="s">
        <v>6</v>
      </c>
      <c r="C924" s="176">
        <v>6409</v>
      </c>
      <c r="D924" s="174"/>
      <c r="E924" s="177"/>
      <c r="F924" s="178"/>
      <c r="G924" s="67">
        <f>SUM(G919:G923)</f>
        <v>12260</v>
      </c>
    </row>
    <row r="925" spans="1:7" x14ac:dyDescent="0.25">
      <c r="A925" s="172"/>
    </row>
    <row r="928" spans="1:7" x14ac:dyDescent="0.25">
      <c r="B928" s="179" t="s">
        <v>643</v>
      </c>
      <c r="G928" s="66">
        <f>SUM(G924,G915)</f>
        <v>452651.63464200008</v>
      </c>
    </row>
  </sheetData>
  <autoFilter ref="A3:G915" xr:uid="{FDA3045E-93D1-4920-8DDF-E5EF3FD03FE3}"/>
  <mergeCells count="1">
    <mergeCell ref="A1:G1"/>
  </mergeCells>
  <pageMargins left="0.7" right="0.7" top="0.78740157499999996" bottom="0.78740157499999996" header="0.3" footer="0.3"/>
  <pageSetup paperSize="9" scale="60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16817-669F-48BE-A3E8-416641087740}">
  <sheetPr>
    <pageSetUpPr fitToPage="1"/>
  </sheetPr>
  <dimension ref="A1:G152"/>
  <sheetViews>
    <sheetView workbookViewId="0">
      <pane ySplit="3" topLeftCell="A4" activePane="bottomLeft" state="frozen"/>
      <selection activeCell="G2" sqref="G1:G1048576"/>
      <selection pane="bottomLeft" activeCell="A2" sqref="A2"/>
    </sheetView>
  </sheetViews>
  <sheetFormatPr defaultRowHeight="15" x14ac:dyDescent="0.25"/>
  <cols>
    <col min="1" max="1" width="9.5703125" style="64" customWidth="1"/>
    <col min="2" max="2" width="38.7109375" style="64" customWidth="1"/>
    <col min="3" max="4" width="6.140625" style="64" customWidth="1"/>
    <col min="5" max="5" width="12.7109375" style="167" customWidth="1"/>
    <col min="6" max="6" width="50.7109375" style="64" customWidth="1"/>
    <col min="7" max="7" width="11.7109375" style="64" customWidth="1"/>
    <col min="8" max="16384" width="9.140625" style="64"/>
  </cols>
  <sheetData>
    <row r="1" spans="1:7" ht="21" x14ac:dyDescent="0.35">
      <c r="A1" s="196" t="s">
        <v>727</v>
      </c>
      <c r="B1" s="196"/>
      <c r="C1" s="196"/>
      <c r="D1" s="196"/>
      <c r="E1" s="196"/>
      <c r="F1" s="196"/>
      <c r="G1" s="197"/>
    </row>
    <row r="2" spans="1:7" ht="12.75" customHeight="1" x14ac:dyDescent="0.25">
      <c r="A2" s="166"/>
    </row>
    <row r="3" spans="1:7" ht="34.5" x14ac:dyDescent="0.25">
      <c r="A3" s="168" t="s">
        <v>0</v>
      </c>
      <c r="B3" s="168" t="s">
        <v>3</v>
      </c>
      <c r="C3" s="168" t="s">
        <v>2</v>
      </c>
      <c r="D3" s="168" t="s">
        <v>1</v>
      </c>
      <c r="E3" s="169" t="s">
        <v>4</v>
      </c>
      <c r="F3" s="168" t="s">
        <v>5</v>
      </c>
      <c r="G3" s="170" t="s">
        <v>717</v>
      </c>
    </row>
    <row r="5" spans="1:7" ht="15.75" thickBot="1" x14ac:dyDescent="0.3">
      <c r="A5" s="171">
        <v>100</v>
      </c>
      <c r="B5" s="172" t="s">
        <v>560</v>
      </c>
      <c r="C5" s="171">
        <v>5212</v>
      </c>
      <c r="D5" s="171">
        <v>6122</v>
      </c>
      <c r="E5" s="173">
        <v>9083</v>
      </c>
      <c r="F5" s="172" t="s">
        <v>559</v>
      </c>
      <c r="G5" s="65">
        <v>1470.18</v>
      </c>
    </row>
    <row r="6" spans="1:7" x14ac:dyDescent="0.25">
      <c r="A6" s="174"/>
      <c r="B6" s="175" t="s">
        <v>6</v>
      </c>
      <c r="C6" s="176">
        <v>5212</v>
      </c>
      <c r="D6" s="174"/>
      <c r="E6" s="177"/>
      <c r="F6" s="178"/>
      <c r="G6" s="67">
        <f>SUM(G5:G5)</f>
        <v>1470.18</v>
      </c>
    </row>
    <row r="7" spans="1:7" x14ac:dyDescent="0.25">
      <c r="A7" s="180"/>
      <c r="B7" s="181"/>
      <c r="C7" s="182"/>
      <c r="D7" s="180"/>
      <c r="E7" s="183"/>
      <c r="F7" s="184"/>
      <c r="G7" s="68"/>
    </row>
    <row r="8" spans="1:7" x14ac:dyDescent="0.25">
      <c r="B8" s="179" t="s">
        <v>17</v>
      </c>
      <c r="G8" s="66">
        <f>SUM(G6)</f>
        <v>1470.18</v>
      </c>
    </row>
    <row r="11" spans="1:7" ht="15.75" thickBot="1" x14ac:dyDescent="0.3">
      <c r="A11" s="171">
        <v>600</v>
      </c>
      <c r="B11" s="172" t="s">
        <v>444</v>
      </c>
      <c r="C11" s="171">
        <v>6171</v>
      </c>
      <c r="D11" s="171">
        <v>6119</v>
      </c>
      <c r="E11" s="173">
        <v>6171060000002</v>
      </c>
      <c r="F11" s="172" t="s">
        <v>443</v>
      </c>
      <c r="G11" s="65">
        <v>350</v>
      </c>
    </row>
    <row r="12" spans="1:7" x14ac:dyDescent="0.25">
      <c r="A12" s="174"/>
      <c r="B12" s="175" t="s">
        <v>6</v>
      </c>
      <c r="C12" s="176">
        <v>6171</v>
      </c>
      <c r="D12" s="174"/>
      <c r="E12" s="177"/>
      <c r="F12" s="178"/>
      <c r="G12" s="67">
        <f>SUM(G11:G11)</f>
        <v>350</v>
      </c>
    </row>
    <row r="13" spans="1:7" x14ac:dyDescent="0.25">
      <c r="A13" s="172"/>
    </row>
    <row r="14" spans="1:7" x14ac:dyDescent="0.25">
      <c r="B14" s="179" t="s">
        <v>29</v>
      </c>
      <c r="G14" s="66">
        <f>SUM(G12)</f>
        <v>350</v>
      </c>
    </row>
    <row r="17" spans="1:7" ht="15.75" thickBot="1" x14ac:dyDescent="0.3">
      <c r="A17" s="171">
        <v>900</v>
      </c>
      <c r="B17" s="172"/>
      <c r="C17" s="171">
        <v>6409</v>
      </c>
      <c r="D17" s="171">
        <v>6901</v>
      </c>
      <c r="E17" s="173">
        <v>6409000000005</v>
      </c>
      <c r="F17" s="172" t="s">
        <v>679</v>
      </c>
      <c r="G17" s="65">
        <v>1500</v>
      </c>
    </row>
    <row r="18" spans="1:7" x14ac:dyDescent="0.25">
      <c r="A18" s="174"/>
      <c r="B18" s="175" t="s">
        <v>6</v>
      </c>
      <c r="C18" s="176">
        <v>6409</v>
      </c>
      <c r="D18" s="174"/>
      <c r="E18" s="177"/>
      <c r="F18" s="178"/>
      <c r="G18" s="67">
        <f>SUM(G17:G17)</f>
        <v>1500</v>
      </c>
    </row>
    <row r="19" spans="1:7" x14ac:dyDescent="0.25">
      <c r="A19" s="172"/>
    </row>
    <row r="20" spans="1:7" x14ac:dyDescent="0.25">
      <c r="B20" s="179" t="s">
        <v>66</v>
      </c>
      <c r="G20" s="66">
        <f>SUM(G18)</f>
        <v>1500</v>
      </c>
    </row>
    <row r="23" spans="1:7" x14ac:dyDescent="0.25">
      <c r="A23" s="171">
        <v>1000</v>
      </c>
      <c r="B23" s="172" t="s">
        <v>374</v>
      </c>
      <c r="C23" s="171">
        <v>6171</v>
      </c>
      <c r="D23" s="171">
        <v>6111</v>
      </c>
      <c r="E23" s="173">
        <v>6171100000002</v>
      </c>
      <c r="F23" s="172" t="s">
        <v>389</v>
      </c>
      <c r="G23" s="65">
        <v>120</v>
      </c>
    </row>
    <row r="24" spans="1:7" x14ac:dyDescent="0.25">
      <c r="A24" s="171">
        <v>1000</v>
      </c>
      <c r="B24" s="172" t="s">
        <v>374</v>
      </c>
      <c r="C24" s="171">
        <v>6171</v>
      </c>
      <c r="D24" s="171">
        <v>6111</v>
      </c>
      <c r="E24" s="173">
        <v>6171100000002</v>
      </c>
      <c r="F24" s="172" t="s">
        <v>388</v>
      </c>
      <c r="G24" s="65">
        <v>1000</v>
      </c>
    </row>
    <row r="25" spans="1:7" x14ac:dyDescent="0.25">
      <c r="A25" s="171">
        <v>1000</v>
      </c>
      <c r="B25" s="172" t="s">
        <v>374</v>
      </c>
      <c r="C25" s="171">
        <v>6171</v>
      </c>
      <c r="D25" s="171">
        <v>6111</v>
      </c>
      <c r="E25" s="173">
        <v>6171100000002</v>
      </c>
      <c r="F25" s="172" t="s">
        <v>387</v>
      </c>
      <c r="G25" s="65">
        <v>1000</v>
      </c>
    </row>
    <row r="26" spans="1:7" x14ac:dyDescent="0.25">
      <c r="A26" s="171">
        <v>1000</v>
      </c>
      <c r="B26" s="172" t="s">
        <v>374</v>
      </c>
      <c r="C26" s="171">
        <v>6171</v>
      </c>
      <c r="D26" s="171">
        <v>6111</v>
      </c>
      <c r="E26" s="173">
        <v>6171100000002</v>
      </c>
      <c r="F26" s="172" t="s">
        <v>386</v>
      </c>
      <c r="G26" s="65">
        <v>450</v>
      </c>
    </row>
    <row r="27" spans="1:7" x14ac:dyDescent="0.25">
      <c r="A27" s="171">
        <v>1000</v>
      </c>
      <c r="B27" s="172" t="s">
        <v>374</v>
      </c>
      <c r="C27" s="171">
        <v>6171</v>
      </c>
      <c r="D27" s="171">
        <v>6111</v>
      </c>
      <c r="E27" s="173">
        <v>6171100000002</v>
      </c>
      <c r="F27" s="172" t="s">
        <v>385</v>
      </c>
      <c r="G27" s="65">
        <v>285</v>
      </c>
    </row>
    <row r="28" spans="1:7" x14ac:dyDescent="0.25">
      <c r="A28" s="171">
        <v>1000</v>
      </c>
      <c r="B28" s="172" t="s">
        <v>374</v>
      </c>
      <c r="C28" s="171">
        <v>6171</v>
      </c>
      <c r="D28" s="171">
        <v>6125</v>
      </c>
      <c r="E28" s="173">
        <v>6171100000002</v>
      </c>
      <c r="F28" s="172" t="s">
        <v>384</v>
      </c>
      <c r="G28" s="65">
        <v>430</v>
      </c>
    </row>
    <row r="29" spans="1:7" x14ac:dyDescent="0.25">
      <c r="A29" s="171">
        <v>1000</v>
      </c>
      <c r="B29" s="172" t="s">
        <v>374</v>
      </c>
      <c r="C29" s="171">
        <v>6171</v>
      </c>
      <c r="D29" s="171">
        <v>6125</v>
      </c>
      <c r="E29" s="173">
        <v>6171100000002</v>
      </c>
      <c r="F29" s="172" t="s">
        <v>383</v>
      </c>
      <c r="G29" s="65">
        <v>120</v>
      </c>
    </row>
    <row r="30" spans="1:7" x14ac:dyDescent="0.25">
      <c r="A30" s="171">
        <v>1000</v>
      </c>
      <c r="B30" s="172" t="s">
        <v>374</v>
      </c>
      <c r="C30" s="171">
        <v>6171</v>
      </c>
      <c r="D30" s="171">
        <v>6125</v>
      </c>
      <c r="E30" s="173">
        <v>6171100000002</v>
      </c>
      <c r="F30" s="172" t="s">
        <v>382</v>
      </c>
      <c r="G30" s="65">
        <v>600</v>
      </c>
    </row>
    <row r="31" spans="1:7" x14ac:dyDescent="0.25">
      <c r="A31" s="171">
        <v>1000</v>
      </c>
      <c r="B31" s="172" t="s">
        <v>374</v>
      </c>
      <c r="C31" s="171">
        <v>6171</v>
      </c>
      <c r="D31" s="171">
        <v>6125</v>
      </c>
      <c r="E31" s="173">
        <v>6171100000002</v>
      </c>
      <c r="F31" s="172" t="s">
        <v>381</v>
      </c>
      <c r="G31" s="65">
        <v>550</v>
      </c>
    </row>
    <row r="32" spans="1:7" x14ac:dyDescent="0.25">
      <c r="A32" s="171">
        <v>1000</v>
      </c>
      <c r="B32" s="172" t="s">
        <v>374</v>
      </c>
      <c r="C32" s="171">
        <v>6171</v>
      </c>
      <c r="D32" s="171">
        <v>6125</v>
      </c>
      <c r="E32" s="173">
        <v>6171100000002</v>
      </c>
      <c r="F32" s="172" t="s">
        <v>380</v>
      </c>
      <c r="G32" s="65">
        <v>120</v>
      </c>
    </row>
    <row r="33" spans="1:7" x14ac:dyDescent="0.25">
      <c r="A33" s="171">
        <v>1000</v>
      </c>
      <c r="B33" s="172" t="s">
        <v>374</v>
      </c>
      <c r="C33" s="171">
        <v>6171</v>
      </c>
      <c r="D33" s="171">
        <v>6125</v>
      </c>
      <c r="E33" s="173">
        <v>6171100000002</v>
      </c>
      <c r="F33" s="172" t="s">
        <v>379</v>
      </c>
      <c r="G33" s="65">
        <v>400</v>
      </c>
    </row>
    <row r="34" spans="1:7" x14ac:dyDescent="0.25">
      <c r="A34" s="171">
        <v>1000</v>
      </c>
      <c r="B34" s="172" t="s">
        <v>374</v>
      </c>
      <c r="C34" s="171">
        <v>6171</v>
      </c>
      <c r="D34" s="171">
        <v>6125</v>
      </c>
      <c r="E34" s="173">
        <v>6171100000002</v>
      </c>
      <c r="F34" s="172" t="s">
        <v>378</v>
      </c>
      <c r="G34" s="65">
        <v>190</v>
      </c>
    </row>
    <row r="35" spans="1:7" x14ac:dyDescent="0.25">
      <c r="A35" s="171">
        <v>1000</v>
      </c>
      <c r="B35" s="172" t="s">
        <v>374</v>
      </c>
      <c r="C35" s="171">
        <v>6171</v>
      </c>
      <c r="D35" s="171">
        <v>6125</v>
      </c>
      <c r="E35" s="173">
        <v>6171100000002</v>
      </c>
      <c r="F35" s="172" t="s">
        <v>377</v>
      </c>
      <c r="G35" s="65">
        <v>160</v>
      </c>
    </row>
    <row r="36" spans="1:7" x14ac:dyDescent="0.25">
      <c r="A36" s="171">
        <v>1000</v>
      </c>
      <c r="B36" s="172" t="s">
        <v>374</v>
      </c>
      <c r="C36" s="171">
        <v>6171</v>
      </c>
      <c r="D36" s="171">
        <v>6125</v>
      </c>
      <c r="E36" s="173">
        <v>6171100000002</v>
      </c>
      <c r="F36" s="172" t="s">
        <v>376</v>
      </c>
      <c r="G36" s="65">
        <v>950</v>
      </c>
    </row>
    <row r="37" spans="1:7" x14ac:dyDescent="0.25">
      <c r="A37" s="171">
        <v>1000</v>
      </c>
      <c r="B37" s="172" t="s">
        <v>374</v>
      </c>
      <c r="C37" s="171">
        <v>6171</v>
      </c>
      <c r="D37" s="171">
        <v>6125</v>
      </c>
      <c r="E37" s="173">
        <v>6171100000002</v>
      </c>
      <c r="F37" s="172" t="s">
        <v>375</v>
      </c>
      <c r="G37" s="65">
        <v>250</v>
      </c>
    </row>
    <row r="38" spans="1:7" ht="15.75" thickBot="1" x14ac:dyDescent="0.3">
      <c r="A38" s="171">
        <v>1000</v>
      </c>
      <c r="B38" s="172" t="s">
        <v>374</v>
      </c>
      <c r="C38" s="171">
        <v>6171</v>
      </c>
      <c r="D38" s="171">
        <v>6901</v>
      </c>
      <c r="E38" s="173">
        <v>6171100000002</v>
      </c>
      <c r="F38" s="172" t="s">
        <v>179</v>
      </c>
      <c r="G38" s="65">
        <v>100</v>
      </c>
    </row>
    <row r="39" spans="1:7" x14ac:dyDescent="0.25">
      <c r="A39" s="174"/>
      <c r="B39" s="175" t="s">
        <v>6</v>
      </c>
      <c r="C39" s="176">
        <v>6171</v>
      </c>
      <c r="D39" s="174"/>
      <c r="E39" s="177"/>
      <c r="F39" s="178"/>
      <c r="G39" s="67">
        <f>SUM(G23:G38)</f>
        <v>6725</v>
      </c>
    </row>
    <row r="40" spans="1:7" x14ac:dyDescent="0.25">
      <c r="A40" s="172"/>
    </row>
    <row r="41" spans="1:7" x14ac:dyDescent="0.25">
      <c r="B41" s="179" t="s">
        <v>373</v>
      </c>
      <c r="G41" s="66">
        <f>SUM(G39)</f>
        <v>6725</v>
      </c>
    </row>
    <row r="44" spans="1:7" x14ac:dyDescent="0.25">
      <c r="A44" s="171">
        <v>1100</v>
      </c>
      <c r="B44" s="172" t="s">
        <v>351</v>
      </c>
      <c r="C44" s="171">
        <v>2212</v>
      </c>
      <c r="D44" s="171">
        <v>6121</v>
      </c>
      <c r="E44" s="173">
        <v>2212000000002</v>
      </c>
      <c r="F44" s="172" t="s">
        <v>359</v>
      </c>
      <c r="G44" s="65">
        <v>200</v>
      </c>
    </row>
    <row r="45" spans="1:7" x14ac:dyDescent="0.25">
      <c r="A45" s="171">
        <v>1100</v>
      </c>
      <c r="B45" s="172" t="s">
        <v>351</v>
      </c>
      <c r="C45" s="171">
        <v>2212</v>
      </c>
      <c r="D45" s="171">
        <v>6121</v>
      </c>
      <c r="E45" s="173">
        <v>2212000000002</v>
      </c>
      <c r="F45" s="172" t="s">
        <v>358</v>
      </c>
      <c r="G45" s="65">
        <v>2057</v>
      </c>
    </row>
    <row r="46" spans="1:7" x14ac:dyDescent="0.25">
      <c r="A46" s="171">
        <v>1100</v>
      </c>
      <c r="B46" s="172" t="s">
        <v>351</v>
      </c>
      <c r="C46" s="171">
        <v>2212</v>
      </c>
      <c r="D46" s="171">
        <v>6121</v>
      </c>
      <c r="E46" s="173">
        <v>2212000000002</v>
      </c>
      <c r="F46" s="172" t="s">
        <v>357</v>
      </c>
      <c r="G46" s="65">
        <v>5680</v>
      </c>
    </row>
    <row r="47" spans="1:7" x14ac:dyDescent="0.25">
      <c r="A47" s="171">
        <v>1100</v>
      </c>
      <c r="B47" s="172" t="s">
        <v>351</v>
      </c>
      <c r="C47" s="171">
        <v>2212</v>
      </c>
      <c r="D47" s="171">
        <v>6121</v>
      </c>
      <c r="E47" s="173">
        <v>2212000000002</v>
      </c>
      <c r="F47" s="172" t="s">
        <v>356</v>
      </c>
      <c r="G47" s="65">
        <v>1452</v>
      </c>
    </row>
    <row r="48" spans="1:7" x14ac:dyDescent="0.25">
      <c r="A48" s="171">
        <v>1100</v>
      </c>
      <c r="B48" s="172" t="s">
        <v>351</v>
      </c>
      <c r="C48" s="171">
        <v>2212</v>
      </c>
      <c r="D48" s="171">
        <v>6121</v>
      </c>
      <c r="E48" s="173">
        <v>2212000000002</v>
      </c>
      <c r="F48" s="172" t="s">
        <v>355</v>
      </c>
      <c r="G48" s="65">
        <v>500</v>
      </c>
    </row>
    <row r="49" spans="1:7" x14ac:dyDescent="0.25">
      <c r="A49" s="171">
        <v>1100</v>
      </c>
      <c r="B49" s="172" t="s">
        <v>351</v>
      </c>
      <c r="C49" s="171">
        <v>2212</v>
      </c>
      <c r="D49" s="171">
        <v>6121</v>
      </c>
      <c r="E49" s="173">
        <v>2212000000002</v>
      </c>
      <c r="F49" s="172" t="s">
        <v>354</v>
      </c>
      <c r="G49" s="65">
        <v>2000</v>
      </c>
    </row>
    <row r="50" spans="1:7" x14ac:dyDescent="0.25">
      <c r="A50" s="171">
        <v>1100</v>
      </c>
      <c r="B50" s="172" t="s">
        <v>351</v>
      </c>
      <c r="C50" s="171">
        <v>2212</v>
      </c>
      <c r="D50" s="171">
        <v>6121</v>
      </c>
      <c r="E50" s="173">
        <v>2212000000002</v>
      </c>
      <c r="F50" s="172" t="s">
        <v>353</v>
      </c>
      <c r="G50" s="65">
        <v>4002</v>
      </c>
    </row>
    <row r="51" spans="1:7" ht="15.75" thickBot="1" x14ac:dyDescent="0.3">
      <c r="A51" s="171">
        <v>1100</v>
      </c>
      <c r="B51" s="172" t="s">
        <v>351</v>
      </c>
      <c r="C51" s="171">
        <v>2212</v>
      </c>
      <c r="D51" s="171">
        <v>6121</v>
      </c>
      <c r="E51" s="173">
        <v>2212000000002</v>
      </c>
      <c r="F51" s="172" t="s">
        <v>352</v>
      </c>
      <c r="G51" s="65">
        <v>1000</v>
      </c>
    </row>
    <row r="52" spans="1:7" x14ac:dyDescent="0.25">
      <c r="A52" s="174"/>
      <c r="B52" s="175" t="s">
        <v>6</v>
      </c>
      <c r="C52" s="176">
        <v>2212</v>
      </c>
      <c r="D52" s="174"/>
      <c r="E52" s="177"/>
      <c r="F52" s="178"/>
      <c r="G52" s="67">
        <f>SUM(G44:G51)</f>
        <v>16891</v>
      </c>
    </row>
    <row r="53" spans="1:7" x14ac:dyDescent="0.25">
      <c r="A53" s="180"/>
      <c r="B53" s="181"/>
      <c r="C53" s="182"/>
      <c r="D53" s="180"/>
      <c r="E53" s="183"/>
      <c r="F53" s="184"/>
      <c r="G53" s="68"/>
    </row>
    <row r="54" spans="1:7" x14ac:dyDescent="0.25">
      <c r="A54" s="171">
        <v>1100</v>
      </c>
      <c r="B54" s="172" t="s">
        <v>346</v>
      </c>
      <c r="C54" s="171">
        <v>2219</v>
      </c>
      <c r="D54" s="171">
        <v>6121</v>
      </c>
      <c r="E54" s="173">
        <v>2219000000002</v>
      </c>
      <c r="F54" s="172" t="s">
        <v>347</v>
      </c>
      <c r="G54" s="65">
        <v>1358</v>
      </c>
    </row>
    <row r="55" spans="1:7" ht="15.75" thickBot="1" x14ac:dyDescent="0.3">
      <c r="A55" s="171">
        <v>1100</v>
      </c>
      <c r="B55" s="172" t="s">
        <v>346</v>
      </c>
      <c r="C55" s="171">
        <v>2219</v>
      </c>
      <c r="D55" s="171">
        <v>6121</v>
      </c>
      <c r="E55" s="173">
        <v>2219000000002</v>
      </c>
      <c r="F55" s="172" t="s">
        <v>345</v>
      </c>
      <c r="G55" s="65">
        <v>200</v>
      </c>
    </row>
    <row r="56" spans="1:7" x14ac:dyDescent="0.25">
      <c r="A56" s="174"/>
      <c r="B56" s="175" t="s">
        <v>6</v>
      </c>
      <c r="C56" s="176">
        <v>2219</v>
      </c>
      <c r="D56" s="174"/>
      <c r="E56" s="177"/>
      <c r="F56" s="178"/>
      <c r="G56" s="67">
        <f>SUM(G54:G55)</f>
        <v>1558</v>
      </c>
    </row>
    <row r="57" spans="1:7" x14ac:dyDescent="0.25">
      <c r="A57" s="180"/>
      <c r="B57" s="181"/>
      <c r="C57" s="182"/>
      <c r="D57" s="180"/>
      <c r="E57" s="183"/>
      <c r="F57" s="184"/>
      <c r="G57" s="68"/>
    </row>
    <row r="58" spans="1:7" ht="15.75" thickBot="1" x14ac:dyDescent="0.3">
      <c r="A58" s="171">
        <v>1100</v>
      </c>
      <c r="B58" s="172" t="s">
        <v>344</v>
      </c>
      <c r="C58" s="171">
        <v>2242</v>
      </c>
      <c r="D58" s="171">
        <v>6121</v>
      </c>
      <c r="E58" s="173">
        <v>1159</v>
      </c>
      <c r="F58" s="172" t="s">
        <v>343</v>
      </c>
      <c r="G58" s="65">
        <v>500</v>
      </c>
    </row>
    <row r="59" spans="1:7" x14ac:dyDescent="0.25">
      <c r="A59" s="174"/>
      <c r="B59" s="175" t="s">
        <v>6</v>
      </c>
      <c r="C59" s="176">
        <v>2242</v>
      </c>
      <c r="D59" s="174"/>
      <c r="E59" s="177"/>
      <c r="F59" s="178"/>
      <c r="G59" s="67">
        <f>SUM(G58:G58)</f>
        <v>500</v>
      </c>
    </row>
    <row r="60" spans="1:7" x14ac:dyDescent="0.25">
      <c r="A60" s="180"/>
      <c r="B60" s="181"/>
      <c r="C60" s="182"/>
      <c r="D60" s="180"/>
      <c r="E60" s="183"/>
      <c r="F60" s="184"/>
      <c r="G60" s="68"/>
    </row>
    <row r="61" spans="1:7" x14ac:dyDescent="0.25">
      <c r="A61" s="171">
        <v>1100</v>
      </c>
      <c r="B61" s="172" t="s">
        <v>324</v>
      </c>
      <c r="C61" s="171">
        <v>2310</v>
      </c>
      <c r="D61" s="171">
        <v>6121</v>
      </c>
      <c r="E61" s="173">
        <v>1219</v>
      </c>
      <c r="F61" s="172" t="s">
        <v>323</v>
      </c>
      <c r="G61" s="65">
        <v>14000</v>
      </c>
    </row>
    <row r="62" spans="1:7" x14ac:dyDescent="0.25">
      <c r="A62" s="171">
        <v>1100</v>
      </c>
      <c r="B62" s="172" t="s">
        <v>319</v>
      </c>
      <c r="C62" s="171">
        <v>2310</v>
      </c>
      <c r="D62" s="171">
        <v>6121</v>
      </c>
      <c r="E62" s="173">
        <v>2310000000002</v>
      </c>
      <c r="F62" s="172" t="s">
        <v>322</v>
      </c>
      <c r="G62" s="65">
        <v>2500</v>
      </c>
    </row>
    <row r="63" spans="1:7" x14ac:dyDescent="0.25">
      <c r="A63" s="171">
        <v>1100</v>
      </c>
      <c r="B63" s="172" t="s">
        <v>319</v>
      </c>
      <c r="C63" s="171">
        <v>2310</v>
      </c>
      <c r="D63" s="171">
        <v>6121</v>
      </c>
      <c r="E63" s="173">
        <v>2310000000002</v>
      </c>
      <c r="F63" s="172" t="s">
        <v>321</v>
      </c>
      <c r="G63" s="65">
        <v>650</v>
      </c>
    </row>
    <row r="64" spans="1:7" x14ac:dyDescent="0.25">
      <c r="A64" s="171">
        <v>1100</v>
      </c>
      <c r="B64" s="172" t="s">
        <v>319</v>
      </c>
      <c r="C64" s="171">
        <v>2310</v>
      </c>
      <c r="D64" s="171">
        <v>6121</v>
      </c>
      <c r="E64" s="173">
        <v>2310000000002</v>
      </c>
      <c r="F64" s="172" t="s">
        <v>320</v>
      </c>
      <c r="G64" s="65">
        <v>450</v>
      </c>
    </row>
    <row r="65" spans="1:7" ht="15.75" thickBot="1" x14ac:dyDescent="0.3">
      <c r="A65" s="171">
        <v>1100</v>
      </c>
      <c r="B65" s="172" t="s">
        <v>319</v>
      </c>
      <c r="C65" s="171">
        <v>2310</v>
      </c>
      <c r="D65" s="171">
        <v>6121</v>
      </c>
      <c r="E65" s="173">
        <v>2310000000002</v>
      </c>
      <c r="F65" s="172" t="s">
        <v>318</v>
      </c>
      <c r="G65" s="65">
        <v>7500</v>
      </c>
    </row>
    <row r="66" spans="1:7" x14ac:dyDescent="0.25">
      <c r="A66" s="174"/>
      <c r="B66" s="175" t="s">
        <v>6</v>
      </c>
      <c r="C66" s="176">
        <v>2310</v>
      </c>
      <c r="D66" s="174"/>
      <c r="E66" s="177"/>
      <c r="F66" s="178"/>
      <c r="G66" s="67">
        <f>SUM(G61:G65)</f>
        <v>25100</v>
      </c>
    </row>
    <row r="67" spans="1:7" x14ac:dyDescent="0.25">
      <c r="A67" s="180"/>
      <c r="B67" s="181"/>
      <c r="C67" s="182"/>
      <c r="D67" s="180"/>
      <c r="E67" s="183"/>
      <c r="F67" s="184"/>
      <c r="G67" s="68"/>
    </row>
    <row r="68" spans="1:7" x14ac:dyDescent="0.25">
      <c r="A68" s="171">
        <v>1100</v>
      </c>
      <c r="B68" s="172" t="s">
        <v>293</v>
      </c>
      <c r="C68" s="171">
        <v>3113</v>
      </c>
      <c r="D68" s="171">
        <v>6121</v>
      </c>
      <c r="E68" s="173">
        <v>3113000000002</v>
      </c>
      <c r="F68" s="172" t="s">
        <v>294</v>
      </c>
      <c r="G68" s="65">
        <v>2099.35</v>
      </c>
    </row>
    <row r="69" spans="1:7" ht="15.75" thickBot="1" x14ac:dyDescent="0.3">
      <c r="A69" s="171">
        <v>1100</v>
      </c>
      <c r="B69" s="172" t="s">
        <v>293</v>
      </c>
      <c r="C69" s="171">
        <v>3113</v>
      </c>
      <c r="D69" s="171">
        <v>6121</v>
      </c>
      <c r="E69" s="173">
        <v>3113000000002</v>
      </c>
      <c r="F69" s="172" t="s">
        <v>292</v>
      </c>
      <c r="G69" s="65">
        <v>4000</v>
      </c>
    </row>
    <row r="70" spans="1:7" x14ac:dyDescent="0.25">
      <c r="A70" s="174"/>
      <c r="B70" s="175" t="s">
        <v>6</v>
      </c>
      <c r="C70" s="176">
        <v>3113</v>
      </c>
      <c r="D70" s="174"/>
      <c r="E70" s="177"/>
      <c r="F70" s="178"/>
      <c r="G70" s="67">
        <f>SUM(G68:G69)</f>
        <v>6099.35</v>
      </c>
    </row>
    <row r="71" spans="1:7" x14ac:dyDescent="0.25">
      <c r="A71" s="180"/>
      <c r="B71" s="181"/>
      <c r="C71" s="182"/>
      <c r="D71" s="180"/>
      <c r="E71" s="183"/>
      <c r="F71" s="184"/>
      <c r="G71" s="68"/>
    </row>
    <row r="72" spans="1:7" ht="15.75" thickBot="1" x14ac:dyDescent="0.3">
      <c r="A72" s="171">
        <v>1100</v>
      </c>
      <c r="B72" s="172" t="s">
        <v>291</v>
      </c>
      <c r="C72" s="171">
        <v>3231</v>
      </c>
      <c r="D72" s="171">
        <v>6121</v>
      </c>
      <c r="E72" s="173">
        <v>876</v>
      </c>
      <c r="F72" s="172" t="s">
        <v>290</v>
      </c>
      <c r="G72" s="65">
        <v>3030</v>
      </c>
    </row>
    <row r="73" spans="1:7" x14ac:dyDescent="0.25">
      <c r="A73" s="174"/>
      <c r="B73" s="175" t="s">
        <v>6</v>
      </c>
      <c r="C73" s="176">
        <v>3231</v>
      </c>
      <c r="D73" s="174"/>
      <c r="E73" s="177"/>
      <c r="F73" s="178"/>
      <c r="G73" s="67">
        <f>SUM(G72:G72)</f>
        <v>3030</v>
      </c>
    </row>
    <row r="74" spans="1:7" x14ac:dyDescent="0.25">
      <c r="A74" s="180"/>
      <c r="B74" s="181"/>
      <c r="C74" s="182"/>
      <c r="D74" s="180"/>
      <c r="E74" s="183"/>
      <c r="F74" s="184"/>
      <c r="G74" s="68"/>
    </row>
    <row r="75" spans="1:7" ht="15.75" thickBot="1" x14ac:dyDescent="0.3">
      <c r="A75" s="171">
        <v>1100</v>
      </c>
      <c r="B75" s="172" t="s">
        <v>283</v>
      </c>
      <c r="C75" s="171">
        <v>3412</v>
      </c>
      <c r="D75" s="171">
        <v>6121</v>
      </c>
      <c r="E75" s="173">
        <v>1155</v>
      </c>
      <c r="F75" s="172" t="s">
        <v>282</v>
      </c>
      <c r="G75" s="65">
        <v>14000</v>
      </c>
    </row>
    <row r="76" spans="1:7" x14ac:dyDescent="0.25">
      <c r="A76" s="174"/>
      <c r="B76" s="175" t="s">
        <v>6</v>
      </c>
      <c r="C76" s="176">
        <v>3412</v>
      </c>
      <c r="D76" s="174"/>
      <c r="E76" s="177"/>
      <c r="F76" s="178"/>
      <c r="G76" s="67">
        <f>SUM(G75:G75)</f>
        <v>14000</v>
      </c>
    </row>
    <row r="77" spans="1:7" x14ac:dyDescent="0.25">
      <c r="A77" s="180"/>
      <c r="B77" s="181"/>
      <c r="C77" s="182"/>
      <c r="D77" s="180"/>
      <c r="E77" s="183"/>
      <c r="F77" s="184"/>
      <c r="G77" s="68"/>
    </row>
    <row r="78" spans="1:7" x14ac:dyDescent="0.25">
      <c r="A78" s="171">
        <v>1100</v>
      </c>
      <c r="B78" s="172" t="s">
        <v>274</v>
      </c>
      <c r="C78" s="171">
        <v>3612</v>
      </c>
      <c r="D78" s="171">
        <v>6121</v>
      </c>
      <c r="E78" s="173">
        <v>3612000000002</v>
      </c>
      <c r="F78" s="172" t="s">
        <v>276</v>
      </c>
      <c r="G78" s="65">
        <v>2500</v>
      </c>
    </row>
    <row r="79" spans="1:7" ht="15.75" thickBot="1" x14ac:dyDescent="0.3">
      <c r="A79" s="171">
        <v>1100</v>
      </c>
      <c r="B79" s="172" t="s">
        <v>274</v>
      </c>
      <c r="C79" s="171">
        <v>3612</v>
      </c>
      <c r="D79" s="171">
        <v>6121</v>
      </c>
      <c r="E79" s="173">
        <v>3612000000002</v>
      </c>
      <c r="F79" s="172" t="s">
        <v>275</v>
      </c>
      <c r="G79" s="65">
        <v>4500</v>
      </c>
    </row>
    <row r="80" spans="1:7" x14ac:dyDescent="0.25">
      <c r="A80" s="174"/>
      <c r="B80" s="175" t="s">
        <v>6</v>
      </c>
      <c r="C80" s="176">
        <v>3612</v>
      </c>
      <c r="D80" s="174"/>
      <c r="E80" s="177"/>
      <c r="F80" s="178"/>
      <c r="G80" s="67">
        <f>SUM(G78:G79)</f>
        <v>7000</v>
      </c>
    </row>
    <row r="81" spans="1:7" x14ac:dyDescent="0.25">
      <c r="A81" s="180"/>
      <c r="B81" s="181"/>
      <c r="C81" s="182"/>
      <c r="D81" s="180"/>
      <c r="E81" s="183"/>
      <c r="F81" s="184"/>
      <c r="G81" s="68"/>
    </row>
    <row r="82" spans="1:7" x14ac:dyDescent="0.25">
      <c r="A82" s="171">
        <v>1100</v>
      </c>
      <c r="B82" s="172" t="s">
        <v>263</v>
      </c>
      <c r="C82" s="171">
        <v>3631</v>
      </c>
      <c r="D82" s="171">
        <v>6121</v>
      </c>
      <c r="E82" s="173">
        <v>3631000000002</v>
      </c>
      <c r="F82" s="172" t="s">
        <v>268</v>
      </c>
      <c r="G82" s="65">
        <v>400</v>
      </c>
    </row>
    <row r="83" spans="1:7" x14ac:dyDescent="0.25">
      <c r="A83" s="171">
        <v>1100</v>
      </c>
      <c r="B83" s="172" t="s">
        <v>263</v>
      </c>
      <c r="C83" s="171">
        <v>3631</v>
      </c>
      <c r="D83" s="171">
        <v>6121</v>
      </c>
      <c r="E83" s="173">
        <v>3631000000002</v>
      </c>
      <c r="F83" s="172" t="s">
        <v>267</v>
      </c>
      <c r="G83" s="65">
        <v>2600</v>
      </c>
    </row>
    <row r="84" spans="1:7" x14ac:dyDescent="0.25">
      <c r="A84" s="171">
        <v>1100</v>
      </c>
      <c r="B84" s="172" t="s">
        <v>263</v>
      </c>
      <c r="C84" s="171">
        <v>3631</v>
      </c>
      <c r="D84" s="171">
        <v>6121</v>
      </c>
      <c r="E84" s="173">
        <v>3631000000002</v>
      </c>
      <c r="F84" s="172" t="s">
        <v>266</v>
      </c>
      <c r="G84" s="65">
        <v>1318</v>
      </c>
    </row>
    <row r="85" spans="1:7" x14ac:dyDescent="0.25">
      <c r="A85" s="171">
        <v>1100</v>
      </c>
      <c r="B85" s="172" t="s">
        <v>263</v>
      </c>
      <c r="C85" s="171">
        <v>3631</v>
      </c>
      <c r="D85" s="171">
        <v>6121</v>
      </c>
      <c r="E85" s="173">
        <v>3631000000002</v>
      </c>
      <c r="F85" s="172" t="s">
        <v>265</v>
      </c>
      <c r="G85" s="65">
        <v>100</v>
      </c>
    </row>
    <row r="86" spans="1:7" x14ac:dyDescent="0.25">
      <c r="A86" s="171">
        <v>1100</v>
      </c>
      <c r="B86" s="172" t="s">
        <v>263</v>
      </c>
      <c r="C86" s="171">
        <v>3631</v>
      </c>
      <c r="D86" s="171">
        <v>6121</v>
      </c>
      <c r="E86" s="173">
        <v>3631000000002</v>
      </c>
      <c r="F86" s="172" t="s">
        <v>264</v>
      </c>
      <c r="G86" s="65">
        <v>1328</v>
      </c>
    </row>
    <row r="87" spans="1:7" ht="15.75" thickBot="1" x14ac:dyDescent="0.3">
      <c r="A87" s="171">
        <v>1100</v>
      </c>
      <c r="B87" s="172" t="s">
        <v>263</v>
      </c>
      <c r="C87" s="171">
        <v>3631</v>
      </c>
      <c r="D87" s="171">
        <v>6121</v>
      </c>
      <c r="E87" s="173">
        <v>3631000000002</v>
      </c>
      <c r="F87" s="172" t="s">
        <v>262</v>
      </c>
      <c r="G87" s="65">
        <v>1000</v>
      </c>
    </row>
    <row r="88" spans="1:7" x14ac:dyDescent="0.25">
      <c r="A88" s="174"/>
      <c r="B88" s="175" t="s">
        <v>6</v>
      </c>
      <c r="C88" s="176">
        <v>3631</v>
      </c>
      <c r="D88" s="174"/>
      <c r="E88" s="177"/>
      <c r="F88" s="178"/>
      <c r="G88" s="67">
        <f>SUM(G82:G87)</f>
        <v>6746</v>
      </c>
    </row>
    <row r="89" spans="1:7" x14ac:dyDescent="0.25">
      <c r="A89" s="180"/>
      <c r="B89" s="181"/>
      <c r="C89" s="182"/>
      <c r="D89" s="180"/>
      <c r="E89" s="183"/>
      <c r="F89" s="184"/>
      <c r="G89" s="68"/>
    </row>
    <row r="90" spans="1:7" x14ac:dyDescent="0.25">
      <c r="A90" s="171">
        <v>1100</v>
      </c>
      <c r="B90" s="172" t="s">
        <v>258</v>
      </c>
      <c r="C90" s="171">
        <v>3633</v>
      </c>
      <c r="D90" s="171">
        <v>6121</v>
      </c>
      <c r="E90" s="173">
        <v>3633000000002</v>
      </c>
      <c r="F90" s="172" t="s">
        <v>260</v>
      </c>
      <c r="G90" s="65">
        <v>3500</v>
      </c>
    </row>
    <row r="91" spans="1:7" x14ac:dyDescent="0.25">
      <c r="A91" s="171">
        <v>1100</v>
      </c>
      <c r="B91" s="172" t="s">
        <v>258</v>
      </c>
      <c r="C91" s="171">
        <v>3633</v>
      </c>
      <c r="D91" s="171">
        <v>6121</v>
      </c>
      <c r="E91" s="173">
        <v>3633000000002</v>
      </c>
      <c r="F91" s="172" t="s">
        <v>259</v>
      </c>
      <c r="G91" s="65">
        <v>5800</v>
      </c>
    </row>
    <row r="92" spans="1:7" ht="15.75" thickBot="1" x14ac:dyDescent="0.3">
      <c r="A92" s="171">
        <v>1100</v>
      </c>
      <c r="B92" s="172" t="s">
        <v>258</v>
      </c>
      <c r="C92" s="171">
        <v>3633</v>
      </c>
      <c r="D92" s="171">
        <v>6121</v>
      </c>
      <c r="E92" s="173">
        <v>3633000000002</v>
      </c>
      <c r="F92" s="172" t="s">
        <v>257</v>
      </c>
      <c r="G92" s="65">
        <v>7876</v>
      </c>
    </row>
    <row r="93" spans="1:7" x14ac:dyDescent="0.25">
      <c r="A93" s="174"/>
      <c r="B93" s="175" t="s">
        <v>6</v>
      </c>
      <c r="C93" s="176">
        <v>3633</v>
      </c>
      <c r="D93" s="174"/>
      <c r="E93" s="177"/>
      <c r="F93" s="178"/>
      <c r="G93" s="67">
        <f>SUM(G90:G92)</f>
        <v>17176</v>
      </c>
    </row>
    <row r="94" spans="1:7" x14ac:dyDescent="0.25">
      <c r="A94" s="180"/>
      <c r="B94" s="181"/>
      <c r="C94" s="182"/>
      <c r="D94" s="180"/>
      <c r="E94" s="183"/>
      <c r="F94" s="184"/>
      <c r="G94" s="68"/>
    </row>
    <row r="95" spans="1:7" ht="15.75" thickBot="1" x14ac:dyDescent="0.3">
      <c r="A95" s="171">
        <v>1100</v>
      </c>
      <c r="B95" s="172" t="s">
        <v>249</v>
      </c>
      <c r="C95" s="171">
        <v>3636</v>
      </c>
      <c r="D95" s="171">
        <v>6130</v>
      </c>
      <c r="E95" s="173">
        <v>3636000000002</v>
      </c>
      <c r="F95" s="172" t="s">
        <v>248</v>
      </c>
      <c r="G95" s="65">
        <v>30</v>
      </c>
    </row>
    <row r="96" spans="1:7" x14ac:dyDescent="0.25">
      <c r="A96" s="174"/>
      <c r="B96" s="175" t="s">
        <v>6</v>
      </c>
      <c r="C96" s="176">
        <v>3636</v>
      </c>
      <c r="D96" s="174"/>
      <c r="E96" s="177"/>
      <c r="F96" s="178"/>
      <c r="G96" s="67">
        <f>SUM(G95:G95)</f>
        <v>30</v>
      </c>
    </row>
    <row r="97" spans="1:7" x14ac:dyDescent="0.25">
      <c r="A97" s="180"/>
      <c r="B97" s="181"/>
      <c r="C97" s="182"/>
      <c r="D97" s="180"/>
      <c r="E97" s="183"/>
      <c r="F97" s="184"/>
      <c r="G97" s="68"/>
    </row>
    <row r="98" spans="1:7" ht="15.75" thickBot="1" x14ac:dyDescent="0.3">
      <c r="A98" s="171">
        <v>1100</v>
      </c>
      <c r="B98" s="172" t="s">
        <v>210</v>
      </c>
      <c r="C98" s="171">
        <v>3639</v>
      </c>
      <c r="D98" s="171">
        <v>6121</v>
      </c>
      <c r="E98" s="173">
        <v>3639000000002</v>
      </c>
      <c r="F98" s="172" t="s">
        <v>247</v>
      </c>
      <c r="G98" s="65">
        <v>2000</v>
      </c>
    </row>
    <row r="99" spans="1:7" x14ac:dyDescent="0.25">
      <c r="A99" s="174"/>
      <c r="B99" s="175" t="s">
        <v>6</v>
      </c>
      <c r="C99" s="176">
        <v>3639</v>
      </c>
      <c r="D99" s="174"/>
      <c r="E99" s="177"/>
      <c r="F99" s="178"/>
      <c r="G99" s="67">
        <f>SUM(G98:G98)</f>
        <v>2000</v>
      </c>
    </row>
    <row r="100" spans="1:7" x14ac:dyDescent="0.25">
      <c r="A100" s="180"/>
      <c r="B100" s="181"/>
      <c r="C100" s="182"/>
      <c r="D100" s="180"/>
      <c r="E100" s="183"/>
      <c r="F100" s="184"/>
      <c r="G100" s="68"/>
    </row>
    <row r="101" spans="1:7" x14ac:dyDescent="0.25">
      <c r="A101" s="171">
        <v>1100</v>
      </c>
      <c r="B101" s="172" t="s">
        <v>202</v>
      </c>
      <c r="C101" s="171">
        <v>3722</v>
      </c>
      <c r="D101" s="171">
        <v>6121</v>
      </c>
      <c r="E101" s="173">
        <v>3722000000002</v>
      </c>
      <c r="F101" s="172" t="s">
        <v>246</v>
      </c>
      <c r="G101" s="65">
        <v>3507.76</v>
      </c>
    </row>
    <row r="102" spans="1:7" ht="15.75" thickBot="1" x14ac:dyDescent="0.3">
      <c r="A102" s="171">
        <v>1100</v>
      </c>
      <c r="B102" s="172" t="s">
        <v>202</v>
      </c>
      <c r="C102" s="171">
        <v>3722</v>
      </c>
      <c r="D102" s="171">
        <v>6121</v>
      </c>
      <c r="E102" s="173">
        <v>3722000000002</v>
      </c>
      <c r="F102" s="172" t="s">
        <v>245</v>
      </c>
      <c r="G102" s="65">
        <v>2498.6390000000001</v>
      </c>
    </row>
    <row r="103" spans="1:7" x14ac:dyDescent="0.25">
      <c r="A103" s="174"/>
      <c r="B103" s="175" t="s">
        <v>6</v>
      </c>
      <c r="C103" s="176">
        <v>3722</v>
      </c>
      <c r="D103" s="174"/>
      <c r="E103" s="177"/>
      <c r="F103" s="178"/>
      <c r="G103" s="67">
        <f>SUM(G101:G102)</f>
        <v>6006.3990000000003</v>
      </c>
    </row>
    <row r="104" spans="1:7" x14ac:dyDescent="0.25">
      <c r="A104" s="180"/>
      <c r="B104" s="181"/>
      <c r="C104" s="182"/>
      <c r="D104" s="180"/>
      <c r="E104" s="183"/>
      <c r="F104" s="184"/>
      <c r="G104" s="68"/>
    </row>
    <row r="105" spans="1:7" ht="15.75" thickBot="1" x14ac:dyDescent="0.3">
      <c r="A105" s="171">
        <v>1100</v>
      </c>
      <c r="B105" s="172" t="s">
        <v>242</v>
      </c>
      <c r="C105" s="171">
        <v>4350</v>
      </c>
      <c r="D105" s="171">
        <v>6121</v>
      </c>
      <c r="E105" s="173">
        <v>4350000000002</v>
      </c>
      <c r="F105" s="172" t="s">
        <v>241</v>
      </c>
      <c r="G105" s="65">
        <v>25000</v>
      </c>
    </row>
    <row r="106" spans="1:7" x14ac:dyDescent="0.25">
      <c r="A106" s="174"/>
      <c r="B106" s="175" t="s">
        <v>6</v>
      </c>
      <c r="C106" s="176">
        <v>4350</v>
      </c>
      <c r="D106" s="174"/>
      <c r="E106" s="177"/>
      <c r="F106" s="178"/>
      <c r="G106" s="67">
        <f>SUM(G105:G105)</f>
        <v>25000</v>
      </c>
    </row>
    <row r="107" spans="1:7" x14ac:dyDescent="0.25">
      <c r="A107" s="180"/>
      <c r="B107" s="181"/>
      <c r="C107" s="182"/>
      <c r="D107" s="180"/>
      <c r="E107" s="183"/>
      <c r="F107" s="184"/>
      <c r="G107" s="68"/>
    </row>
    <row r="108" spans="1:7" ht="15.75" thickBot="1" x14ac:dyDescent="0.3">
      <c r="A108" s="171">
        <v>200</v>
      </c>
      <c r="B108" s="172" t="s">
        <v>497</v>
      </c>
      <c r="C108" s="171">
        <v>6171</v>
      </c>
      <c r="D108" s="171">
        <v>6123</v>
      </c>
      <c r="E108" s="173">
        <v>6171000000002</v>
      </c>
      <c r="F108" s="172" t="s">
        <v>498</v>
      </c>
      <c r="G108" s="65">
        <v>1600</v>
      </c>
    </row>
    <row r="109" spans="1:7" x14ac:dyDescent="0.25">
      <c r="A109" s="174"/>
      <c r="B109" s="175" t="s">
        <v>6</v>
      </c>
      <c r="C109" s="176">
        <v>6171</v>
      </c>
      <c r="D109" s="174"/>
      <c r="E109" s="177"/>
      <c r="F109" s="178"/>
      <c r="G109" s="67">
        <f>SUM(G108:G108)</f>
        <v>1600</v>
      </c>
    </row>
    <row r="110" spans="1:7" x14ac:dyDescent="0.25">
      <c r="A110" s="172"/>
    </row>
    <row r="111" spans="1:7" x14ac:dyDescent="0.25">
      <c r="B111" s="179" t="s">
        <v>89</v>
      </c>
      <c r="G111" s="66">
        <f>SUM(G109,G106,G103,G99,G96,G93,G88,G80,G76,G73,G70,G66,G59,G56,G52)</f>
        <v>132736.74900000001</v>
      </c>
    </row>
    <row r="114" spans="1:7" ht="15.75" thickBot="1" x14ac:dyDescent="0.3">
      <c r="A114" s="171">
        <v>1200</v>
      </c>
      <c r="B114" s="172" t="s">
        <v>230</v>
      </c>
      <c r="C114" s="171">
        <v>2219</v>
      </c>
      <c r="D114" s="171">
        <v>6121</v>
      </c>
      <c r="E114" s="173">
        <v>2219000000003</v>
      </c>
      <c r="F114" s="172" t="s">
        <v>229</v>
      </c>
      <c r="G114" s="65">
        <v>100</v>
      </c>
    </row>
    <row r="115" spans="1:7" x14ac:dyDescent="0.25">
      <c r="A115" s="174"/>
      <c r="B115" s="175" t="s">
        <v>6</v>
      </c>
      <c r="C115" s="176">
        <v>2219</v>
      </c>
      <c r="D115" s="174"/>
      <c r="E115" s="177"/>
      <c r="F115" s="178"/>
      <c r="G115" s="67">
        <f>SUM(G114:G114)</f>
        <v>100</v>
      </c>
    </row>
    <row r="116" spans="1:7" x14ac:dyDescent="0.25">
      <c r="A116" s="180"/>
      <c r="B116" s="181"/>
      <c r="C116" s="182"/>
      <c r="D116" s="180"/>
      <c r="E116" s="183"/>
      <c r="F116" s="184"/>
      <c r="G116" s="68"/>
    </row>
    <row r="117" spans="1:7" ht="15.75" thickBot="1" x14ac:dyDescent="0.3">
      <c r="A117" s="171">
        <v>1200</v>
      </c>
      <c r="B117" s="172" t="s">
        <v>225</v>
      </c>
      <c r="C117" s="171">
        <v>3412</v>
      </c>
      <c r="D117" s="171">
        <v>6121</v>
      </c>
      <c r="E117" s="173">
        <v>3412000000002</v>
      </c>
      <c r="F117" s="172" t="s">
        <v>224</v>
      </c>
      <c r="G117" s="65">
        <v>1000</v>
      </c>
    </row>
    <row r="118" spans="1:7" x14ac:dyDescent="0.25">
      <c r="A118" s="174"/>
      <c r="B118" s="175" t="s">
        <v>6</v>
      </c>
      <c r="C118" s="176">
        <v>3412</v>
      </c>
      <c r="D118" s="174"/>
      <c r="E118" s="177"/>
      <c r="F118" s="178"/>
      <c r="G118" s="67">
        <f>SUM(G117:G117)</f>
        <v>1000</v>
      </c>
    </row>
    <row r="119" spans="1:7" x14ac:dyDescent="0.25">
      <c r="A119" s="180"/>
      <c r="B119" s="181"/>
      <c r="C119" s="182"/>
      <c r="D119" s="180"/>
      <c r="E119" s="183"/>
      <c r="F119" s="184"/>
      <c r="G119" s="68"/>
    </row>
    <row r="120" spans="1:7" ht="15.75" thickBot="1" x14ac:dyDescent="0.3">
      <c r="A120" s="171">
        <v>1200</v>
      </c>
      <c r="B120" s="172" t="s">
        <v>210</v>
      </c>
      <c r="C120" s="171">
        <v>3639</v>
      </c>
      <c r="D120" s="171">
        <v>6123</v>
      </c>
      <c r="E120" s="173">
        <v>3639000000002</v>
      </c>
      <c r="F120" s="172" t="s">
        <v>211</v>
      </c>
      <c r="G120" s="65">
        <v>3500</v>
      </c>
    </row>
    <row r="121" spans="1:7" x14ac:dyDescent="0.25">
      <c r="A121" s="174"/>
      <c r="B121" s="175" t="s">
        <v>6</v>
      </c>
      <c r="C121" s="176">
        <v>3639</v>
      </c>
      <c r="D121" s="174"/>
      <c r="E121" s="177"/>
      <c r="F121" s="178"/>
      <c r="G121" s="67">
        <f>SUM(G120:G120)</f>
        <v>3500</v>
      </c>
    </row>
    <row r="122" spans="1:7" x14ac:dyDescent="0.25">
      <c r="A122" s="180"/>
      <c r="B122" s="181"/>
      <c r="C122" s="182"/>
      <c r="D122" s="180"/>
      <c r="E122" s="183"/>
      <c r="F122" s="184"/>
      <c r="G122" s="68"/>
    </row>
    <row r="123" spans="1:7" ht="15.75" thickBot="1" x14ac:dyDescent="0.3">
      <c r="A123" s="171">
        <v>1200</v>
      </c>
      <c r="B123" s="172" t="s">
        <v>197</v>
      </c>
      <c r="C123" s="171">
        <v>3729</v>
      </c>
      <c r="D123" s="171">
        <v>6121</v>
      </c>
      <c r="E123" s="173">
        <v>12008</v>
      </c>
      <c r="F123" s="172" t="s">
        <v>196</v>
      </c>
      <c r="G123" s="65">
        <v>100</v>
      </c>
    </row>
    <row r="124" spans="1:7" x14ac:dyDescent="0.25">
      <c r="A124" s="174"/>
      <c r="B124" s="175" t="s">
        <v>6</v>
      </c>
      <c r="C124" s="176">
        <v>3729</v>
      </c>
      <c r="D124" s="174"/>
      <c r="E124" s="177"/>
      <c r="F124" s="178"/>
      <c r="G124" s="67">
        <f>SUM(G123:G123)</f>
        <v>100</v>
      </c>
    </row>
    <row r="125" spans="1:7" x14ac:dyDescent="0.25">
      <c r="A125" s="180"/>
      <c r="B125" s="181"/>
      <c r="C125" s="182"/>
      <c r="D125" s="180"/>
      <c r="E125" s="183"/>
      <c r="F125" s="184"/>
      <c r="G125" s="68"/>
    </row>
    <row r="126" spans="1:7" x14ac:dyDescent="0.25">
      <c r="B126" s="179" t="s">
        <v>99</v>
      </c>
      <c r="G126" s="66">
        <f>SUM(G124,G121,G118,G115)</f>
        <v>4700</v>
      </c>
    </row>
    <row r="129" spans="1:7" ht="15.75" thickBot="1" x14ac:dyDescent="0.3">
      <c r="A129" s="171">
        <v>1300</v>
      </c>
      <c r="B129" s="172" t="s">
        <v>184</v>
      </c>
      <c r="C129" s="171">
        <v>5512</v>
      </c>
      <c r="D129" s="171">
        <v>6121</v>
      </c>
      <c r="E129" s="173">
        <v>5512000000002</v>
      </c>
      <c r="F129" s="172" t="s">
        <v>183</v>
      </c>
      <c r="G129" s="65">
        <v>150</v>
      </c>
    </row>
    <row r="130" spans="1:7" x14ac:dyDescent="0.25">
      <c r="A130" s="174"/>
      <c r="B130" s="175" t="s">
        <v>6</v>
      </c>
      <c r="C130" s="176">
        <v>5512</v>
      </c>
      <c r="D130" s="174"/>
      <c r="E130" s="177"/>
      <c r="F130" s="178"/>
      <c r="G130" s="67">
        <f>SUM(G129:G129)</f>
        <v>150</v>
      </c>
    </row>
    <row r="131" spans="1:7" x14ac:dyDescent="0.25">
      <c r="A131" s="172"/>
    </row>
    <row r="132" spans="1:7" x14ac:dyDescent="0.25">
      <c r="B132" s="179" t="s">
        <v>182</v>
      </c>
      <c r="G132" s="66">
        <f>SUM(G130)</f>
        <v>150</v>
      </c>
    </row>
    <row r="135" spans="1:7" ht="15.75" thickBot="1" x14ac:dyDescent="0.3">
      <c r="A135" s="171">
        <v>1500</v>
      </c>
      <c r="B135" s="172" t="s">
        <v>153</v>
      </c>
      <c r="C135" s="171">
        <v>6171</v>
      </c>
      <c r="D135" s="171">
        <v>6119</v>
      </c>
      <c r="E135" s="173">
        <v>9063</v>
      </c>
      <c r="F135" s="172" t="s">
        <v>152</v>
      </c>
      <c r="G135" s="65">
        <v>1050</v>
      </c>
    </row>
    <row r="136" spans="1:7" x14ac:dyDescent="0.25">
      <c r="A136" s="174"/>
      <c r="B136" s="175" t="s">
        <v>6</v>
      </c>
      <c r="C136" s="176">
        <v>6171</v>
      </c>
      <c r="D136" s="174"/>
      <c r="E136" s="177"/>
      <c r="F136" s="178"/>
      <c r="G136" s="67">
        <f>SUM(G135:G135)</f>
        <v>1050</v>
      </c>
    </row>
    <row r="137" spans="1:7" x14ac:dyDescent="0.25">
      <c r="A137" s="172"/>
    </row>
    <row r="138" spans="1:7" x14ac:dyDescent="0.25">
      <c r="B138" s="179" t="s">
        <v>108</v>
      </c>
      <c r="G138" s="66">
        <f>SUM(G136)</f>
        <v>1050</v>
      </c>
    </row>
    <row r="141" spans="1:7" x14ac:dyDescent="0.25">
      <c r="B141" s="179" t="s">
        <v>118</v>
      </c>
      <c r="G141" s="66">
        <f>SUM(G138,G132,G126,G111,G41,G20,G14,G8)</f>
        <v>148681.929</v>
      </c>
    </row>
    <row r="145" spans="1:7" ht="15.75" thickBot="1" x14ac:dyDescent="0.3">
      <c r="A145" s="171">
        <v>900</v>
      </c>
      <c r="B145" s="172" t="s">
        <v>401</v>
      </c>
      <c r="C145" s="171">
        <v>6409</v>
      </c>
      <c r="D145" s="171">
        <v>6901</v>
      </c>
      <c r="E145" s="173">
        <v>6409000000005</v>
      </c>
      <c r="F145" s="172" t="s">
        <v>401</v>
      </c>
      <c r="G145" s="65">
        <v>2000</v>
      </c>
    </row>
    <row r="146" spans="1:7" x14ac:dyDescent="0.25">
      <c r="A146" s="174"/>
      <c r="B146" s="175" t="s">
        <v>6</v>
      </c>
      <c r="C146" s="176">
        <v>6409</v>
      </c>
      <c r="D146" s="174"/>
      <c r="E146" s="177"/>
      <c r="F146" s="178"/>
      <c r="G146" s="67">
        <f>SUM(G145:G145)</f>
        <v>2000</v>
      </c>
    </row>
    <row r="147" spans="1:7" x14ac:dyDescent="0.25">
      <c r="A147" s="172"/>
    </row>
    <row r="148" spans="1:7" x14ac:dyDescent="0.25">
      <c r="B148" s="179" t="s">
        <v>66</v>
      </c>
      <c r="G148" s="66">
        <f>SUM(G146)</f>
        <v>2000</v>
      </c>
    </row>
    <row r="152" spans="1:7" x14ac:dyDescent="0.25">
      <c r="B152" s="179" t="s">
        <v>643</v>
      </c>
      <c r="G152" s="66">
        <f>SUM(G148,G141)</f>
        <v>150681.929</v>
      </c>
    </row>
  </sheetData>
  <autoFilter ref="A3:G140" xr:uid="{8A6B64B5-05D5-4A34-86A8-227281C55082}"/>
  <mergeCells count="1">
    <mergeCell ref="A1:G1"/>
  </mergeCells>
  <pageMargins left="0.7" right="0.7" top="0.78740157499999996" bottom="0.78740157499999996" header="0.3" footer="0.3"/>
  <pageSetup paperSize="9" scale="6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118F-02D5-4C66-A0E8-74F326FE6CE8}">
  <dimension ref="A1:I31"/>
  <sheetViews>
    <sheetView workbookViewId="0">
      <selection activeCell="E6" sqref="E6"/>
    </sheetView>
  </sheetViews>
  <sheetFormatPr defaultRowHeight="12.75" x14ac:dyDescent="0.2"/>
  <cols>
    <col min="1" max="1" width="10.7109375" style="120" customWidth="1"/>
    <col min="2" max="2" width="9.140625" style="120"/>
    <col min="3" max="3" width="26" style="120" bestFit="1" customWidth="1"/>
    <col min="4" max="4" width="18" style="120" bestFit="1" customWidth="1"/>
    <col min="5" max="5" width="16.85546875" style="120" customWidth="1"/>
    <col min="6" max="6" width="9.140625" style="120"/>
    <col min="7" max="7" width="15.7109375" style="120" customWidth="1"/>
    <col min="8" max="9" width="10.7109375" style="120" customWidth="1"/>
    <col min="10" max="256" width="9.140625" style="120"/>
    <col min="257" max="257" width="10.7109375" style="120" customWidth="1"/>
    <col min="258" max="258" width="9.140625" style="120"/>
    <col min="259" max="259" width="26" style="120" bestFit="1" customWidth="1"/>
    <col min="260" max="260" width="18" style="120" bestFit="1" customWidth="1"/>
    <col min="261" max="261" width="16.85546875" style="120" customWidth="1"/>
    <col min="262" max="262" width="9.140625" style="120"/>
    <col min="263" max="263" width="15.7109375" style="120" customWidth="1"/>
    <col min="264" max="265" width="10.7109375" style="120" customWidth="1"/>
    <col min="266" max="512" width="9.140625" style="120"/>
    <col min="513" max="513" width="10.7109375" style="120" customWidth="1"/>
    <col min="514" max="514" width="9.140625" style="120"/>
    <col min="515" max="515" width="26" style="120" bestFit="1" customWidth="1"/>
    <col min="516" max="516" width="18" style="120" bestFit="1" customWidth="1"/>
    <col min="517" max="517" width="16.85546875" style="120" customWidth="1"/>
    <col min="518" max="518" width="9.140625" style="120"/>
    <col min="519" max="519" width="15.7109375" style="120" customWidth="1"/>
    <col min="520" max="521" width="10.7109375" style="120" customWidth="1"/>
    <col min="522" max="768" width="9.140625" style="120"/>
    <col min="769" max="769" width="10.7109375" style="120" customWidth="1"/>
    <col min="770" max="770" width="9.140625" style="120"/>
    <col min="771" max="771" width="26" style="120" bestFit="1" customWidth="1"/>
    <col min="772" max="772" width="18" style="120" bestFit="1" customWidth="1"/>
    <col min="773" max="773" width="16.85546875" style="120" customWidth="1"/>
    <col min="774" max="774" width="9.140625" style="120"/>
    <col min="775" max="775" width="15.7109375" style="120" customWidth="1"/>
    <col min="776" max="777" width="10.7109375" style="120" customWidth="1"/>
    <col min="778" max="1024" width="9.140625" style="120"/>
    <col min="1025" max="1025" width="10.7109375" style="120" customWidth="1"/>
    <col min="1026" max="1026" width="9.140625" style="120"/>
    <col min="1027" max="1027" width="26" style="120" bestFit="1" customWidth="1"/>
    <col min="1028" max="1028" width="18" style="120" bestFit="1" customWidth="1"/>
    <col min="1029" max="1029" width="16.85546875" style="120" customWidth="1"/>
    <col min="1030" max="1030" width="9.140625" style="120"/>
    <col min="1031" max="1031" width="15.7109375" style="120" customWidth="1"/>
    <col min="1032" max="1033" width="10.7109375" style="120" customWidth="1"/>
    <col min="1034" max="1280" width="9.140625" style="120"/>
    <col min="1281" max="1281" width="10.7109375" style="120" customWidth="1"/>
    <col min="1282" max="1282" width="9.140625" style="120"/>
    <col min="1283" max="1283" width="26" style="120" bestFit="1" customWidth="1"/>
    <col min="1284" max="1284" width="18" style="120" bestFit="1" customWidth="1"/>
    <col min="1285" max="1285" width="16.85546875" style="120" customWidth="1"/>
    <col min="1286" max="1286" width="9.140625" style="120"/>
    <col min="1287" max="1287" width="15.7109375" style="120" customWidth="1"/>
    <col min="1288" max="1289" width="10.7109375" style="120" customWidth="1"/>
    <col min="1290" max="1536" width="9.140625" style="120"/>
    <col min="1537" max="1537" width="10.7109375" style="120" customWidth="1"/>
    <col min="1538" max="1538" width="9.140625" style="120"/>
    <col min="1539" max="1539" width="26" style="120" bestFit="1" customWidth="1"/>
    <col min="1540" max="1540" width="18" style="120" bestFit="1" customWidth="1"/>
    <col min="1541" max="1541" width="16.85546875" style="120" customWidth="1"/>
    <col min="1542" max="1542" width="9.140625" style="120"/>
    <col min="1543" max="1543" width="15.7109375" style="120" customWidth="1"/>
    <col min="1544" max="1545" width="10.7109375" style="120" customWidth="1"/>
    <col min="1546" max="1792" width="9.140625" style="120"/>
    <col min="1793" max="1793" width="10.7109375" style="120" customWidth="1"/>
    <col min="1794" max="1794" width="9.140625" style="120"/>
    <col min="1795" max="1795" width="26" style="120" bestFit="1" customWidth="1"/>
    <col min="1796" max="1796" width="18" style="120" bestFit="1" customWidth="1"/>
    <col min="1797" max="1797" width="16.85546875" style="120" customWidth="1"/>
    <col min="1798" max="1798" width="9.140625" style="120"/>
    <col min="1799" max="1799" width="15.7109375" style="120" customWidth="1"/>
    <col min="1800" max="1801" width="10.7109375" style="120" customWidth="1"/>
    <col min="1802" max="2048" width="9.140625" style="120"/>
    <col min="2049" max="2049" width="10.7109375" style="120" customWidth="1"/>
    <col min="2050" max="2050" width="9.140625" style="120"/>
    <col min="2051" max="2051" width="26" style="120" bestFit="1" customWidth="1"/>
    <col min="2052" max="2052" width="18" style="120" bestFit="1" customWidth="1"/>
    <col min="2053" max="2053" width="16.85546875" style="120" customWidth="1"/>
    <col min="2054" max="2054" width="9.140625" style="120"/>
    <col min="2055" max="2055" width="15.7109375" style="120" customWidth="1"/>
    <col min="2056" max="2057" width="10.7109375" style="120" customWidth="1"/>
    <col min="2058" max="2304" width="9.140625" style="120"/>
    <col min="2305" max="2305" width="10.7109375" style="120" customWidth="1"/>
    <col min="2306" max="2306" width="9.140625" style="120"/>
    <col min="2307" max="2307" width="26" style="120" bestFit="1" customWidth="1"/>
    <col min="2308" max="2308" width="18" style="120" bestFit="1" customWidth="1"/>
    <col min="2309" max="2309" width="16.85546875" style="120" customWidth="1"/>
    <col min="2310" max="2310" width="9.140625" style="120"/>
    <col min="2311" max="2311" width="15.7109375" style="120" customWidth="1"/>
    <col min="2312" max="2313" width="10.7109375" style="120" customWidth="1"/>
    <col min="2314" max="2560" width="9.140625" style="120"/>
    <col min="2561" max="2561" width="10.7109375" style="120" customWidth="1"/>
    <col min="2562" max="2562" width="9.140625" style="120"/>
    <col min="2563" max="2563" width="26" style="120" bestFit="1" customWidth="1"/>
    <col min="2564" max="2564" width="18" style="120" bestFit="1" customWidth="1"/>
    <col min="2565" max="2565" width="16.85546875" style="120" customWidth="1"/>
    <col min="2566" max="2566" width="9.140625" style="120"/>
    <col min="2567" max="2567" width="15.7109375" style="120" customWidth="1"/>
    <col min="2568" max="2569" width="10.7109375" style="120" customWidth="1"/>
    <col min="2570" max="2816" width="9.140625" style="120"/>
    <col min="2817" max="2817" width="10.7109375" style="120" customWidth="1"/>
    <col min="2818" max="2818" width="9.140625" style="120"/>
    <col min="2819" max="2819" width="26" style="120" bestFit="1" customWidth="1"/>
    <col min="2820" max="2820" width="18" style="120" bestFit="1" customWidth="1"/>
    <col min="2821" max="2821" width="16.85546875" style="120" customWidth="1"/>
    <col min="2822" max="2822" width="9.140625" style="120"/>
    <col min="2823" max="2823" width="15.7109375" style="120" customWidth="1"/>
    <col min="2824" max="2825" width="10.7109375" style="120" customWidth="1"/>
    <col min="2826" max="3072" width="9.140625" style="120"/>
    <col min="3073" max="3073" width="10.7109375" style="120" customWidth="1"/>
    <col min="3074" max="3074" width="9.140625" style="120"/>
    <col min="3075" max="3075" width="26" style="120" bestFit="1" customWidth="1"/>
    <col min="3076" max="3076" width="18" style="120" bestFit="1" customWidth="1"/>
    <col min="3077" max="3077" width="16.85546875" style="120" customWidth="1"/>
    <col min="3078" max="3078" width="9.140625" style="120"/>
    <col min="3079" max="3079" width="15.7109375" style="120" customWidth="1"/>
    <col min="3080" max="3081" width="10.7109375" style="120" customWidth="1"/>
    <col min="3082" max="3328" width="9.140625" style="120"/>
    <col min="3329" max="3329" width="10.7109375" style="120" customWidth="1"/>
    <col min="3330" max="3330" width="9.140625" style="120"/>
    <col min="3331" max="3331" width="26" style="120" bestFit="1" customWidth="1"/>
    <col min="3332" max="3332" width="18" style="120" bestFit="1" customWidth="1"/>
    <col min="3333" max="3333" width="16.85546875" style="120" customWidth="1"/>
    <col min="3334" max="3334" width="9.140625" style="120"/>
    <col min="3335" max="3335" width="15.7109375" style="120" customWidth="1"/>
    <col min="3336" max="3337" width="10.7109375" style="120" customWidth="1"/>
    <col min="3338" max="3584" width="9.140625" style="120"/>
    <col min="3585" max="3585" width="10.7109375" style="120" customWidth="1"/>
    <col min="3586" max="3586" width="9.140625" style="120"/>
    <col min="3587" max="3587" width="26" style="120" bestFit="1" customWidth="1"/>
    <col min="3588" max="3588" width="18" style="120" bestFit="1" customWidth="1"/>
    <col min="3589" max="3589" width="16.85546875" style="120" customWidth="1"/>
    <col min="3590" max="3590" width="9.140625" style="120"/>
    <col min="3591" max="3591" width="15.7109375" style="120" customWidth="1"/>
    <col min="3592" max="3593" width="10.7109375" style="120" customWidth="1"/>
    <col min="3594" max="3840" width="9.140625" style="120"/>
    <col min="3841" max="3841" width="10.7109375" style="120" customWidth="1"/>
    <col min="3842" max="3842" width="9.140625" style="120"/>
    <col min="3843" max="3843" width="26" style="120" bestFit="1" customWidth="1"/>
    <col min="3844" max="3844" width="18" style="120" bestFit="1" customWidth="1"/>
    <col min="3845" max="3845" width="16.85546875" style="120" customWidth="1"/>
    <col min="3846" max="3846" width="9.140625" style="120"/>
    <col min="3847" max="3847" width="15.7109375" style="120" customWidth="1"/>
    <col min="3848" max="3849" width="10.7109375" style="120" customWidth="1"/>
    <col min="3850" max="4096" width="9.140625" style="120"/>
    <col min="4097" max="4097" width="10.7109375" style="120" customWidth="1"/>
    <col min="4098" max="4098" width="9.140625" style="120"/>
    <col min="4099" max="4099" width="26" style="120" bestFit="1" customWidth="1"/>
    <col min="4100" max="4100" width="18" style="120" bestFit="1" customWidth="1"/>
    <col min="4101" max="4101" width="16.85546875" style="120" customWidth="1"/>
    <col min="4102" max="4102" width="9.140625" style="120"/>
    <col min="4103" max="4103" width="15.7109375" style="120" customWidth="1"/>
    <col min="4104" max="4105" width="10.7109375" style="120" customWidth="1"/>
    <col min="4106" max="4352" width="9.140625" style="120"/>
    <col min="4353" max="4353" width="10.7109375" style="120" customWidth="1"/>
    <col min="4354" max="4354" width="9.140625" style="120"/>
    <col min="4355" max="4355" width="26" style="120" bestFit="1" customWidth="1"/>
    <col min="4356" max="4356" width="18" style="120" bestFit="1" customWidth="1"/>
    <col min="4357" max="4357" width="16.85546875" style="120" customWidth="1"/>
    <col min="4358" max="4358" width="9.140625" style="120"/>
    <col min="4359" max="4359" width="15.7109375" style="120" customWidth="1"/>
    <col min="4360" max="4361" width="10.7109375" style="120" customWidth="1"/>
    <col min="4362" max="4608" width="9.140625" style="120"/>
    <col min="4609" max="4609" width="10.7109375" style="120" customWidth="1"/>
    <col min="4610" max="4610" width="9.140625" style="120"/>
    <col min="4611" max="4611" width="26" style="120" bestFit="1" customWidth="1"/>
    <col min="4612" max="4612" width="18" style="120" bestFit="1" customWidth="1"/>
    <col min="4613" max="4613" width="16.85546875" style="120" customWidth="1"/>
    <col min="4614" max="4614" width="9.140625" style="120"/>
    <col min="4615" max="4615" width="15.7109375" style="120" customWidth="1"/>
    <col min="4616" max="4617" width="10.7109375" style="120" customWidth="1"/>
    <col min="4618" max="4864" width="9.140625" style="120"/>
    <col min="4865" max="4865" width="10.7109375" style="120" customWidth="1"/>
    <col min="4866" max="4866" width="9.140625" style="120"/>
    <col min="4867" max="4867" width="26" style="120" bestFit="1" customWidth="1"/>
    <col min="4868" max="4868" width="18" style="120" bestFit="1" customWidth="1"/>
    <col min="4869" max="4869" width="16.85546875" style="120" customWidth="1"/>
    <col min="4870" max="4870" width="9.140625" style="120"/>
    <col min="4871" max="4871" width="15.7109375" style="120" customWidth="1"/>
    <col min="4872" max="4873" width="10.7109375" style="120" customWidth="1"/>
    <col min="4874" max="5120" width="9.140625" style="120"/>
    <col min="5121" max="5121" width="10.7109375" style="120" customWidth="1"/>
    <col min="5122" max="5122" width="9.140625" style="120"/>
    <col min="5123" max="5123" width="26" style="120" bestFit="1" customWidth="1"/>
    <col min="5124" max="5124" width="18" style="120" bestFit="1" customWidth="1"/>
    <col min="5125" max="5125" width="16.85546875" style="120" customWidth="1"/>
    <col min="5126" max="5126" width="9.140625" style="120"/>
    <col min="5127" max="5127" width="15.7109375" style="120" customWidth="1"/>
    <col min="5128" max="5129" width="10.7109375" style="120" customWidth="1"/>
    <col min="5130" max="5376" width="9.140625" style="120"/>
    <col min="5377" max="5377" width="10.7109375" style="120" customWidth="1"/>
    <col min="5378" max="5378" width="9.140625" style="120"/>
    <col min="5379" max="5379" width="26" style="120" bestFit="1" customWidth="1"/>
    <col min="5380" max="5380" width="18" style="120" bestFit="1" customWidth="1"/>
    <col min="5381" max="5381" width="16.85546875" style="120" customWidth="1"/>
    <col min="5382" max="5382" width="9.140625" style="120"/>
    <col min="5383" max="5383" width="15.7109375" style="120" customWidth="1"/>
    <col min="5384" max="5385" width="10.7109375" style="120" customWidth="1"/>
    <col min="5386" max="5632" width="9.140625" style="120"/>
    <col min="5633" max="5633" width="10.7109375" style="120" customWidth="1"/>
    <col min="5634" max="5634" width="9.140625" style="120"/>
    <col min="5635" max="5635" width="26" style="120" bestFit="1" customWidth="1"/>
    <col min="5636" max="5636" width="18" style="120" bestFit="1" customWidth="1"/>
    <col min="5637" max="5637" width="16.85546875" style="120" customWidth="1"/>
    <col min="5638" max="5638" width="9.140625" style="120"/>
    <col min="5639" max="5639" width="15.7109375" style="120" customWidth="1"/>
    <col min="5640" max="5641" width="10.7109375" style="120" customWidth="1"/>
    <col min="5642" max="5888" width="9.140625" style="120"/>
    <col min="5889" max="5889" width="10.7109375" style="120" customWidth="1"/>
    <col min="5890" max="5890" width="9.140625" style="120"/>
    <col min="5891" max="5891" width="26" style="120" bestFit="1" customWidth="1"/>
    <col min="5892" max="5892" width="18" style="120" bestFit="1" customWidth="1"/>
    <col min="5893" max="5893" width="16.85546875" style="120" customWidth="1"/>
    <col min="5894" max="5894" width="9.140625" style="120"/>
    <col min="5895" max="5895" width="15.7109375" style="120" customWidth="1"/>
    <col min="5896" max="5897" width="10.7109375" style="120" customWidth="1"/>
    <col min="5898" max="6144" width="9.140625" style="120"/>
    <col min="6145" max="6145" width="10.7109375" style="120" customWidth="1"/>
    <col min="6146" max="6146" width="9.140625" style="120"/>
    <col min="6147" max="6147" width="26" style="120" bestFit="1" customWidth="1"/>
    <col min="6148" max="6148" width="18" style="120" bestFit="1" customWidth="1"/>
    <col min="6149" max="6149" width="16.85546875" style="120" customWidth="1"/>
    <col min="6150" max="6150" width="9.140625" style="120"/>
    <col min="6151" max="6151" width="15.7109375" style="120" customWidth="1"/>
    <col min="6152" max="6153" width="10.7109375" style="120" customWidth="1"/>
    <col min="6154" max="6400" width="9.140625" style="120"/>
    <col min="6401" max="6401" width="10.7109375" style="120" customWidth="1"/>
    <col min="6402" max="6402" width="9.140625" style="120"/>
    <col min="6403" max="6403" width="26" style="120" bestFit="1" customWidth="1"/>
    <col min="6404" max="6404" width="18" style="120" bestFit="1" customWidth="1"/>
    <col min="6405" max="6405" width="16.85546875" style="120" customWidth="1"/>
    <col min="6406" max="6406" width="9.140625" style="120"/>
    <col min="6407" max="6407" width="15.7109375" style="120" customWidth="1"/>
    <col min="6408" max="6409" width="10.7109375" style="120" customWidth="1"/>
    <col min="6410" max="6656" width="9.140625" style="120"/>
    <col min="6657" max="6657" width="10.7109375" style="120" customWidth="1"/>
    <col min="6658" max="6658" width="9.140625" style="120"/>
    <col min="6659" max="6659" width="26" style="120" bestFit="1" customWidth="1"/>
    <col min="6660" max="6660" width="18" style="120" bestFit="1" customWidth="1"/>
    <col min="6661" max="6661" width="16.85546875" style="120" customWidth="1"/>
    <col min="6662" max="6662" width="9.140625" style="120"/>
    <col min="6663" max="6663" width="15.7109375" style="120" customWidth="1"/>
    <col min="6664" max="6665" width="10.7109375" style="120" customWidth="1"/>
    <col min="6666" max="6912" width="9.140625" style="120"/>
    <col min="6913" max="6913" width="10.7109375" style="120" customWidth="1"/>
    <col min="6914" max="6914" width="9.140625" style="120"/>
    <col min="6915" max="6915" width="26" style="120" bestFit="1" customWidth="1"/>
    <col min="6916" max="6916" width="18" style="120" bestFit="1" customWidth="1"/>
    <col min="6917" max="6917" width="16.85546875" style="120" customWidth="1"/>
    <col min="6918" max="6918" width="9.140625" style="120"/>
    <col min="6919" max="6919" width="15.7109375" style="120" customWidth="1"/>
    <col min="6920" max="6921" width="10.7109375" style="120" customWidth="1"/>
    <col min="6922" max="7168" width="9.140625" style="120"/>
    <col min="7169" max="7169" width="10.7109375" style="120" customWidth="1"/>
    <col min="7170" max="7170" width="9.140625" style="120"/>
    <col min="7171" max="7171" width="26" style="120" bestFit="1" customWidth="1"/>
    <col min="7172" max="7172" width="18" style="120" bestFit="1" customWidth="1"/>
    <col min="7173" max="7173" width="16.85546875" style="120" customWidth="1"/>
    <col min="7174" max="7174" width="9.140625" style="120"/>
    <col min="7175" max="7175" width="15.7109375" style="120" customWidth="1"/>
    <col min="7176" max="7177" width="10.7109375" style="120" customWidth="1"/>
    <col min="7178" max="7424" width="9.140625" style="120"/>
    <col min="7425" max="7425" width="10.7109375" style="120" customWidth="1"/>
    <col min="7426" max="7426" width="9.140625" style="120"/>
    <col min="7427" max="7427" width="26" style="120" bestFit="1" customWidth="1"/>
    <col min="7428" max="7428" width="18" style="120" bestFit="1" customWidth="1"/>
    <col min="7429" max="7429" width="16.85546875" style="120" customWidth="1"/>
    <col min="7430" max="7430" width="9.140625" style="120"/>
    <col min="7431" max="7431" width="15.7109375" style="120" customWidth="1"/>
    <col min="7432" max="7433" width="10.7109375" style="120" customWidth="1"/>
    <col min="7434" max="7680" width="9.140625" style="120"/>
    <col min="7681" max="7681" width="10.7109375" style="120" customWidth="1"/>
    <col min="7682" max="7682" width="9.140625" style="120"/>
    <col min="7683" max="7683" width="26" style="120" bestFit="1" customWidth="1"/>
    <col min="7684" max="7684" width="18" style="120" bestFit="1" customWidth="1"/>
    <col min="7685" max="7685" width="16.85546875" style="120" customWidth="1"/>
    <col min="7686" max="7686" width="9.140625" style="120"/>
    <col min="7687" max="7687" width="15.7109375" style="120" customWidth="1"/>
    <col min="7688" max="7689" width="10.7109375" style="120" customWidth="1"/>
    <col min="7690" max="7936" width="9.140625" style="120"/>
    <col min="7937" max="7937" width="10.7109375" style="120" customWidth="1"/>
    <col min="7938" max="7938" width="9.140625" style="120"/>
    <col min="7939" max="7939" width="26" style="120" bestFit="1" customWidth="1"/>
    <col min="7940" max="7940" width="18" style="120" bestFit="1" customWidth="1"/>
    <col min="7941" max="7941" width="16.85546875" style="120" customWidth="1"/>
    <col min="7942" max="7942" width="9.140625" style="120"/>
    <col min="7943" max="7943" width="15.7109375" style="120" customWidth="1"/>
    <col min="7944" max="7945" width="10.7109375" style="120" customWidth="1"/>
    <col min="7946" max="8192" width="9.140625" style="120"/>
    <col min="8193" max="8193" width="10.7109375" style="120" customWidth="1"/>
    <col min="8194" max="8194" width="9.140625" style="120"/>
    <col min="8195" max="8195" width="26" style="120" bestFit="1" customWidth="1"/>
    <col min="8196" max="8196" width="18" style="120" bestFit="1" customWidth="1"/>
    <col min="8197" max="8197" width="16.85546875" style="120" customWidth="1"/>
    <col min="8198" max="8198" width="9.140625" style="120"/>
    <col min="8199" max="8199" width="15.7109375" style="120" customWidth="1"/>
    <col min="8200" max="8201" width="10.7109375" style="120" customWidth="1"/>
    <col min="8202" max="8448" width="9.140625" style="120"/>
    <col min="8449" max="8449" width="10.7109375" style="120" customWidth="1"/>
    <col min="8450" max="8450" width="9.140625" style="120"/>
    <col min="8451" max="8451" width="26" style="120" bestFit="1" customWidth="1"/>
    <col min="8452" max="8452" width="18" style="120" bestFit="1" customWidth="1"/>
    <col min="8453" max="8453" width="16.85546875" style="120" customWidth="1"/>
    <col min="8454" max="8454" width="9.140625" style="120"/>
    <col min="8455" max="8455" width="15.7109375" style="120" customWidth="1"/>
    <col min="8456" max="8457" width="10.7109375" style="120" customWidth="1"/>
    <col min="8458" max="8704" width="9.140625" style="120"/>
    <col min="8705" max="8705" width="10.7109375" style="120" customWidth="1"/>
    <col min="8706" max="8706" width="9.140625" style="120"/>
    <col min="8707" max="8707" width="26" style="120" bestFit="1" customWidth="1"/>
    <col min="8708" max="8708" width="18" style="120" bestFit="1" customWidth="1"/>
    <col min="8709" max="8709" width="16.85546875" style="120" customWidth="1"/>
    <col min="8710" max="8710" width="9.140625" style="120"/>
    <col min="8711" max="8711" width="15.7109375" style="120" customWidth="1"/>
    <col min="8712" max="8713" width="10.7109375" style="120" customWidth="1"/>
    <col min="8714" max="8960" width="9.140625" style="120"/>
    <col min="8961" max="8961" width="10.7109375" style="120" customWidth="1"/>
    <col min="8962" max="8962" width="9.140625" style="120"/>
    <col min="8963" max="8963" width="26" style="120" bestFit="1" customWidth="1"/>
    <col min="8964" max="8964" width="18" style="120" bestFit="1" customWidth="1"/>
    <col min="8965" max="8965" width="16.85546875" style="120" customWidth="1"/>
    <col min="8966" max="8966" width="9.140625" style="120"/>
    <col min="8967" max="8967" width="15.7109375" style="120" customWidth="1"/>
    <col min="8968" max="8969" width="10.7109375" style="120" customWidth="1"/>
    <col min="8970" max="9216" width="9.140625" style="120"/>
    <col min="9217" max="9217" width="10.7109375" style="120" customWidth="1"/>
    <col min="9218" max="9218" width="9.140625" style="120"/>
    <col min="9219" max="9219" width="26" style="120" bestFit="1" customWidth="1"/>
    <col min="9220" max="9220" width="18" style="120" bestFit="1" customWidth="1"/>
    <col min="9221" max="9221" width="16.85546875" style="120" customWidth="1"/>
    <col min="9222" max="9222" width="9.140625" style="120"/>
    <col min="9223" max="9223" width="15.7109375" style="120" customWidth="1"/>
    <col min="9224" max="9225" width="10.7109375" style="120" customWidth="1"/>
    <col min="9226" max="9472" width="9.140625" style="120"/>
    <col min="9473" max="9473" width="10.7109375" style="120" customWidth="1"/>
    <col min="9474" max="9474" width="9.140625" style="120"/>
    <col min="9475" max="9475" width="26" style="120" bestFit="1" customWidth="1"/>
    <col min="9476" max="9476" width="18" style="120" bestFit="1" customWidth="1"/>
    <col min="9477" max="9477" width="16.85546875" style="120" customWidth="1"/>
    <col min="9478" max="9478" width="9.140625" style="120"/>
    <col min="9479" max="9479" width="15.7109375" style="120" customWidth="1"/>
    <col min="9480" max="9481" width="10.7109375" style="120" customWidth="1"/>
    <col min="9482" max="9728" width="9.140625" style="120"/>
    <col min="9729" max="9729" width="10.7109375" style="120" customWidth="1"/>
    <col min="9730" max="9730" width="9.140625" style="120"/>
    <col min="9731" max="9731" width="26" style="120" bestFit="1" customWidth="1"/>
    <col min="9732" max="9732" width="18" style="120" bestFit="1" customWidth="1"/>
    <col min="9733" max="9733" width="16.85546875" style="120" customWidth="1"/>
    <col min="9734" max="9734" width="9.140625" style="120"/>
    <col min="9735" max="9735" width="15.7109375" style="120" customWidth="1"/>
    <col min="9736" max="9737" width="10.7109375" style="120" customWidth="1"/>
    <col min="9738" max="9984" width="9.140625" style="120"/>
    <col min="9985" max="9985" width="10.7109375" style="120" customWidth="1"/>
    <col min="9986" max="9986" width="9.140625" style="120"/>
    <col min="9987" max="9987" width="26" style="120" bestFit="1" customWidth="1"/>
    <col min="9988" max="9988" width="18" style="120" bestFit="1" customWidth="1"/>
    <col min="9989" max="9989" width="16.85546875" style="120" customWidth="1"/>
    <col min="9990" max="9990" width="9.140625" style="120"/>
    <col min="9991" max="9991" width="15.7109375" style="120" customWidth="1"/>
    <col min="9992" max="9993" width="10.7109375" style="120" customWidth="1"/>
    <col min="9994" max="10240" width="9.140625" style="120"/>
    <col min="10241" max="10241" width="10.7109375" style="120" customWidth="1"/>
    <col min="10242" max="10242" width="9.140625" style="120"/>
    <col min="10243" max="10243" width="26" style="120" bestFit="1" customWidth="1"/>
    <col min="10244" max="10244" width="18" style="120" bestFit="1" customWidth="1"/>
    <col min="10245" max="10245" width="16.85546875" style="120" customWidth="1"/>
    <col min="10246" max="10246" width="9.140625" style="120"/>
    <col min="10247" max="10247" width="15.7109375" style="120" customWidth="1"/>
    <col min="10248" max="10249" width="10.7109375" style="120" customWidth="1"/>
    <col min="10250" max="10496" width="9.140625" style="120"/>
    <col min="10497" max="10497" width="10.7109375" style="120" customWidth="1"/>
    <col min="10498" max="10498" width="9.140625" style="120"/>
    <col min="10499" max="10499" width="26" style="120" bestFit="1" customWidth="1"/>
    <col min="10500" max="10500" width="18" style="120" bestFit="1" customWidth="1"/>
    <col min="10501" max="10501" width="16.85546875" style="120" customWidth="1"/>
    <col min="10502" max="10502" width="9.140625" style="120"/>
    <col min="10503" max="10503" width="15.7109375" style="120" customWidth="1"/>
    <col min="10504" max="10505" width="10.7109375" style="120" customWidth="1"/>
    <col min="10506" max="10752" width="9.140625" style="120"/>
    <col min="10753" max="10753" width="10.7109375" style="120" customWidth="1"/>
    <col min="10754" max="10754" width="9.140625" style="120"/>
    <col min="10755" max="10755" width="26" style="120" bestFit="1" customWidth="1"/>
    <col min="10756" max="10756" width="18" style="120" bestFit="1" customWidth="1"/>
    <col min="10757" max="10757" width="16.85546875" style="120" customWidth="1"/>
    <col min="10758" max="10758" width="9.140625" style="120"/>
    <col min="10759" max="10759" width="15.7109375" style="120" customWidth="1"/>
    <col min="10760" max="10761" width="10.7109375" style="120" customWidth="1"/>
    <col min="10762" max="11008" width="9.140625" style="120"/>
    <col min="11009" max="11009" width="10.7109375" style="120" customWidth="1"/>
    <col min="11010" max="11010" width="9.140625" style="120"/>
    <col min="11011" max="11011" width="26" style="120" bestFit="1" customWidth="1"/>
    <col min="11012" max="11012" width="18" style="120" bestFit="1" customWidth="1"/>
    <col min="11013" max="11013" width="16.85546875" style="120" customWidth="1"/>
    <col min="11014" max="11014" width="9.140625" style="120"/>
    <col min="11015" max="11015" width="15.7109375" style="120" customWidth="1"/>
    <col min="11016" max="11017" width="10.7109375" style="120" customWidth="1"/>
    <col min="11018" max="11264" width="9.140625" style="120"/>
    <col min="11265" max="11265" width="10.7109375" style="120" customWidth="1"/>
    <col min="11266" max="11266" width="9.140625" style="120"/>
    <col min="11267" max="11267" width="26" style="120" bestFit="1" customWidth="1"/>
    <col min="11268" max="11268" width="18" style="120" bestFit="1" customWidth="1"/>
    <col min="11269" max="11269" width="16.85546875" style="120" customWidth="1"/>
    <col min="11270" max="11270" width="9.140625" style="120"/>
    <col min="11271" max="11271" width="15.7109375" style="120" customWidth="1"/>
    <col min="11272" max="11273" width="10.7109375" style="120" customWidth="1"/>
    <col min="11274" max="11520" width="9.140625" style="120"/>
    <col min="11521" max="11521" width="10.7109375" style="120" customWidth="1"/>
    <col min="11522" max="11522" width="9.140625" style="120"/>
    <col min="11523" max="11523" width="26" style="120" bestFit="1" customWidth="1"/>
    <col min="11524" max="11524" width="18" style="120" bestFit="1" customWidth="1"/>
    <col min="11525" max="11525" width="16.85546875" style="120" customWidth="1"/>
    <col min="11526" max="11526" width="9.140625" style="120"/>
    <col min="11527" max="11527" width="15.7109375" style="120" customWidth="1"/>
    <col min="11528" max="11529" width="10.7109375" style="120" customWidth="1"/>
    <col min="11530" max="11776" width="9.140625" style="120"/>
    <col min="11777" max="11777" width="10.7109375" style="120" customWidth="1"/>
    <col min="11778" max="11778" width="9.140625" style="120"/>
    <col min="11779" max="11779" width="26" style="120" bestFit="1" customWidth="1"/>
    <col min="11780" max="11780" width="18" style="120" bestFit="1" customWidth="1"/>
    <col min="11781" max="11781" width="16.85546875" style="120" customWidth="1"/>
    <col min="11782" max="11782" width="9.140625" style="120"/>
    <col min="11783" max="11783" width="15.7109375" style="120" customWidth="1"/>
    <col min="11784" max="11785" width="10.7109375" style="120" customWidth="1"/>
    <col min="11786" max="12032" width="9.140625" style="120"/>
    <col min="12033" max="12033" width="10.7109375" style="120" customWidth="1"/>
    <col min="12034" max="12034" width="9.140625" style="120"/>
    <col min="12035" max="12035" width="26" style="120" bestFit="1" customWidth="1"/>
    <col min="12036" max="12036" width="18" style="120" bestFit="1" customWidth="1"/>
    <col min="12037" max="12037" width="16.85546875" style="120" customWidth="1"/>
    <col min="12038" max="12038" width="9.140625" style="120"/>
    <col min="12039" max="12039" width="15.7109375" style="120" customWidth="1"/>
    <col min="12040" max="12041" width="10.7109375" style="120" customWidth="1"/>
    <col min="12042" max="12288" width="9.140625" style="120"/>
    <col min="12289" max="12289" width="10.7109375" style="120" customWidth="1"/>
    <col min="12290" max="12290" width="9.140625" style="120"/>
    <col min="12291" max="12291" width="26" style="120" bestFit="1" customWidth="1"/>
    <col min="12292" max="12292" width="18" style="120" bestFit="1" customWidth="1"/>
    <col min="12293" max="12293" width="16.85546875" style="120" customWidth="1"/>
    <col min="12294" max="12294" width="9.140625" style="120"/>
    <col min="12295" max="12295" width="15.7109375" style="120" customWidth="1"/>
    <col min="12296" max="12297" width="10.7109375" style="120" customWidth="1"/>
    <col min="12298" max="12544" width="9.140625" style="120"/>
    <col min="12545" max="12545" width="10.7109375" style="120" customWidth="1"/>
    <col min="12546" max="12546" width="9.140625" style="120"/>
    <col min="12547" max="12547" width="26" style="120" bestFit="1" customWidth="1"/>
    <col min="12548" max="12548" width="18" style="120" bestFit="1" customWidth="1"/>
    <col min="12549" max="12549" width="16.85546875" style="120" customWidth="1"/>
    <col min="12550" max="12550" width="9.140625" style="120"/>
    <col min="12551" max="12551" width="15.7109375" style="120" customWidth="1"/>
    <col min="12552" max="12553" width="10.7109375" style="120" customWidth="1"/>
    <col min="12554" max="12800" width="9.140625" style="120"/>
    <col min="12801" max="12801" width="10.7109375" style="120" customWidth="1"/>
    <col min="12802" max="12802" width="9.140625" style="120"/>
    <col min="12803" max="12803" width="26" style="120" bestFit="1" customWidth="1"/>
    <col min="12804" max="12804" width="18" style="120" bestFit="1" customWidth="1"/>
    <col min="12805" max="12805" width="16.85546875" style="120" customWidth="1"/>
    <col min="12806" max="12806" width="9.140625" style="120"/>
    <col min="12807" max="12807" width="15.7109375" style="120" customWidth="1"/>
    <col min="12808" max="12809" width="10.7109375" style="120" customWidth="1"/>
    <col min="12810" max="13056" width="9.140625" style="120"/>
    <col min="13057" max="13057" width="10.7109375" style="120" customWidth="1"/>
    <col min="13058" max="13058" width="9.140625" style="120"/>
    <col min="13059" max="13059" width="26" style="120" bestFit="1" customWidth="1"/>
    <col min="13060" max="13060" width="18" style="120" bestFit="1" customWidth="1"/>
    <col min="13061" max="13061" width="16.85546875" style="120" customWidth="1"/>
    <col min="13062" max="13062" width="9.140625" style="120"/>
    <col min="13063" max="13063" width="15.7109375" style="120" customWidth="1"/>
    <col min="13064" max="13065" width="10.7109375" style="120" customWidth="1"/>
    <col min="13066" max="13312" width="9.140625" style="120"/>
    <col min="13313" max="13313" width="10.7109375" style="120" customWidth="1"/>
    <col min="13314" max="13314" width="9.140625" style="120"/>
    <col min="13315" max="13315" width="26" style="120" bestFit="1" customWidth="1"/>
    <col min="13316" max="13316" width="18" style="120" bestFit="1" customWidth="1"/>
    <col min="13317" max="13317" width="16.85546875" style="120" customWidth="1"/>
    <col min="13318" max="13318" width="9.140625" style="120"/>
    <col min="13319" max="13319" width="15.7109375" style="120" customWidth="1"/>
    <col min="13320" max="13321" width="10.7109375" style="120" customWidth="1"/>
    <col min="13322" max="13568" width="9.140625" style="120"/>
    <col min="13569" max="13569" width="10.7109375" style="120" customWidth="1"/>
    <col min="13570" max="13570" width="9.140625" style="120"/>
    <col min="13571" max="13571" width="26" style="120" bestFit="1" customWidth="1"/>
    <col min="13572" max="13572" width="18" style="120" bestFit="1" customWidth="1"/>
    <col min="13573" max="13573" width="16.85546875" style="120" customWidth="1"/>
    <col min="13574" max="13574" width="9.140625" style="120"/>
    <col min="13575" max="13575" width="15.7109375" style="120" customWidth="1"/>
    <col min="13576" max="13577" width="10.7109375" style="120" customWidth="1"/>
    <col min="13578" max="13824" width="9.140625" style="120"/>
    <col min="13825" max="13825" width="10.7109375" style="120" customWidth="1"/>
    <col min="13826" max="13826" width="9.140625" style="120"/>
    <col min="13827" max="13827" width="26" style="120" bestFit="1" customWidth="1"/>
    <col min="13828" max="13828" width="18" style="120" bestFit="1" customWidth="1"/>
    <col min="13829" max="13829" width="16.85546875" style="120" customWidth="1"/>
    <col min="13830" max="13830" width="9.140625" style="120"/>
    <col min="13831" max="13831" width="15.7109375" style="120" customWidth="1"/>
    <col min="13832" max="13833" width="10.7109375" style="120" customWidth="1"/>
    <col min="13834" max="14080" width="9.140625" style="120"/>
    <col min="14081" max="14081" width="10.7109375" style="120" customWidth="1"/>
    <col min="14082" max="14082" width="9.140625" style="120"/>
    <col min="14083" max="14083" width="26" style="120" bestFit="1" customWidth="1"/>
    <col min="14084" max="14084" width="18" style="120" bestFit="1" customWidth="1"/>
    <col min="14085" max="14085" width="16.85546875" style="120" customWidth="1"/>
    <col min="14086" max="14086" width="9.140625" style="120"/>
    <col min="14087" max="14087" width="15.7109375" style="120" customWidth="1"/>
    <col min="14088" max="14089" width="10.7109375" style="120" customWidth="1"/>
    <col min="14090" max="14336" width="9.140625" style="120"/>
    <col min="14337" max="14337" width="10.7109375" style="120" customWidth="1"/>
    <col min="14338" max="14338" width="9.140625" style="120"/>
    <col min="14339" max="14339" width="26" style="120" bestFit="1" customWidth="1"/>
    <col min="14340" max="14340" width="18" style="120" bestFit="1" customWidth="1"/>
    <col min="14341" max="14341" width="16.85546875" style="120" customWidth="1"/>
    <col min="14342" max="14342" width="9.140625" style="120"/>
    <col min="14343" max="14343" width="15.7109375" style="120" customWidth="1"/>
    <col min="14344" max="14345" width="10.7109375" style="120" customWidth="1"/>
    <col min="14346" max="14592" width="9.140625" style="120"/>
    <col min="14593" max="14593" width="10.7109375" style="120" customWidth="1"/>
    <col min="14594" max="14594" width="9.140625" style="120"/>
    <col min="14595" max="14595" width="26" style="120" bestFit="1" customWidth="1"/>
    <col min="14596" max="14596" width="18" style="120" bestFit="1" customWidth="1"/>
    <col min="14597" max="14597" width="16.85546875" style="120" customWidth="1"/>
    <col min="14598" max="14598" width="9.140625" style="120"/>
    <col min="14599" max="14599" width="15.7109375" style="120" customWidth="1"/>
    <col min="14600" max="14601" width="10.7109375" style="120" customWidth="1"/>
    <col min="14602" max="14848" width="9.140625" style="120"/>
    <col min="14849" max="14849" width="10.7109375" style="120" customWidth="1"/>
    <col min="14850" max="14850" width="9.140625" style="120"/>
    <col min="14851" max="14851" width="26" style="120" bestFit="1" customWidth="1"/>
    <col min="14852" max="14852" width="18" style="120" bestFit="1" customWidth="1"/>
    <col min="14853" max="14853" width="16.85546875" style="120" customWidth="1"/>
    <col min="14854" max="14854" width="9.140625" style="120"/>
    <col min="14855" max="14855" width="15.7109375" style="120" customWidth="1"/>
    <col min="14856" max="14857" width="10.7109375" style="120" customWidth="1"/>
    <col min="14858" max="15104" width="9.140625" style="120"/>
    <col min="15105" max="15105" width="10.7109375" style="120" customWidth="1"/>
    <col min="15106" max="15106" width="9.140625" style="120"/>
    <col min="15107" max="15107" width="26" style="120" bestFit="1" customWidth="1"/>
    <col min="15108" max="15108" width="18" style="120" bestFit="1" customWidth="1"/>
    <col min="15109" max="15109" width="16.85546875" style="120" customWidth="1"/>
    <col min="15110" max="15110" width="9.140625" style="120"/>
    <col min="15111" max="15111" width="15.7109375" style="120" customWidth="1"/>
    <col min="15112" max="15113" width="10.7109375" style="120" customWidth="1"/>
    <col min="15114" max="15360" width="9.140625" style="120"/>
    <col min="15361" max="15361" width="10.7109375" style="120" customWidth="1"/>
    <col min="15362" max="15362" width="9.140625" style="120"/>
    <col min="15363" max="15363" width="26" style="120" bestFit="1" customWidth="1"/>
    <col min="15364" max="15364" width="18" style="120" bestFit="1" customWidth="1"/>
    <col min="15365" max="15365" width="16.85546875" style="120" customWidth="1"/>
    <col min="15366" max="15366" width="9.140625" style="120"/>
    <col min="15367" max="15367" width="15.7109375" style="120" customWidth="1"/>
    <col min="15368" max="15369" width="10.7109375" style="120" customWidth="1"/>
    <col min="15370" max="15616" width="9.140625" style="120"/>
    <col min="15617" max="15617" width="10.7109375" style="120" customWidth="1"/>
    <col min="15618" max="15618" width="9.140625" style="120"/>
    <col min="15619" max="15619" width="26" style="120" bestFit="1" customWidth="1"/>
    <col min="15620" max="15620" width="18" style="120" bestFit="1" customWidth="1"/>
    <col min="15621" max="15621" width="16.85546875" style="120" customWidth="1"/>
    <col min="15622" max="15622" width="9.140625" style="120"/>
    <col min="15623" max="15623" width="15.7109375" style="120" customWidth="1"/>
    <col min="15624" max="15625" width="10.7109375" style="120" customWidth="1"/>
    <col min="15626" max="15872" width="9.140625" style="120"/>
    <col min="15873" max="15873" width="10.7109375" style="120" customWidth="1"/>
    <col min="15874" max="15874" width="9.140625" style="120"/>
    <col min="15875" max="15875" width="26" style="120" bestFit="1" customWidth="1"/>
    <col min="15876" max="15876" width="18" style="120" bestFit="1" customWidth="1"/>
    <col min="15877" max="15877" width="16.85546875" style="120" customWidth="1"/>
    <col min="15878" max="15878" width="9.140625" style="120"/>
    <col min="15879" max="15879" width="15.7109375" style="120" customWidth="1"/>
    <col min="15880" max="15881" width="10.7109375" style="120" customWidth="1"/>
    <col min="15882" max="16128" width="9.140625" style="120"/>
    <col min="16129" max="16129" width="10.7109375" style="120" customWidth="1"/>
    <col min="16130" max="16130" width="9.140625" style="120"/>
    <col min="16131" max="16131" width="26" style="120" bestFit="1" customWidth="1"/>
    <col min="16132" max="16132" width="18" style="120" bestFit="1" customWidth="1"/>
    <col min="16133" max="16133" width="16.85546875" style="120" customWidth="1"/>
    <col min="16134" max="16134" width="9.140625" style="120"/>
    <col min="16135" max="16135" width="15.7109375" style="120" customWidth="1"/>
    <col min="16136" max="16137" width="10.7109375" style="120" customWidth="1"/>
    <col min="16138" max="16384" width="9.140625" style="120"/>
  </cols>
  <sheetData>
    <row r="1" spans="1:9" ht="18" x14ac:dyDescent="0.25">
      <c r="A1" s="198" t="s">
        <v>693</v>
      </c>
      <c r="B1" s="198"/>
      <c r="C1" s="198"/>
      <c r="D1" s="198"/>
      <c r="E1" s="198"/>
    </row>
    <row r="2" spans="1:9" ht="15.75" x14ac:dyDescent="0.25">
      <c r="A2" s="199" t="s">
        <v>728</v>
      </c>
      <c r="B2" s="199"/>
      <c r="C2" s="199"/>
      <c r="D2" s="199"/>
      <c r="E2" s="199"/>
    </row>
    <row r="3" spans="1:9" ht="18" x14ac:dyDescent="0.25">
      <c r="A3" s="121"/>
      <c r="B3" s="122"/>
      <c r="C3" s="122"/>
      <c r="D3" s="122"/>
      <c r="E3" s="122"/>
    </row>
    <row r="4" spans="1:9" ht="13.5" thickBot="1" x14ac:dyDescent="0.25">
      <c r="A4" s="122"/>
      <c r="B4" s="122"/>
      <c r="C4" s="122"/>
      <c r="D4" s="122"/>
      <c r="E4" s="122"/>
    </row>
    <row r="5" spans="1:9" ht="31.5" thickTop="1" thickBot="1" x14ac:dyDescent="0.25">
      <c r="A5" s="123" t="s">
        <v>694</v>
      </c>
      <c r="B5" s="124" t="s">
        <v>695</v>
      </c>
      <c r="C5" s="124" t="s">
        <v>696</v>
      </c>
      <c r="D5" s="124" t="s">
        <v>697</v>
      </c>
      <c r="E5" s="125" t="s">
        <v>729</v>
      </c>
      <c r="G5" s="126" t="s">
        <v>698</v>
      </c>
    </row>
    <row r="6" spans="1:9" ht="13.5" thickTop="1" x14ac:dyDescent="0.2">
      <c r="A6" s="127">
        <v>3111</v>
      </c>
      <c r="B6" s="128">
        <v>5331</v>
      </c>
      <c r="C6" s="129" t="s">
        <v>699</v>
      </c>
      <c r="D6" s="129" t="s">
        <v>700</v>
      </c>
      <c r="E6" s="130">
        <f>'[1]MŠ Karlická'!D80</f>
        <v>1562943</v>
      </c>
      <c r="G6" s="131">
        <f>'[1]MŠ Karlická'!I80</f>
        <v>1619600</v>
      </c>
    </row>
    <row r="7" spans="1:9" x14ac:dyDescent="0.2">
      <c r="A7" s="132">
        <v>3111</v>
      </c>
      <c r="B7" s="133">
        <v>5331</v>
      </c>
      <c r="C7" s="134"/>
      <c r="D7" s="134" t="s">
        <v>701</v>
      </c>
      <c r="E7" s="135">
        <f>'[1]MŠ Karlická'!D81</f>
        <v>795036</v>
      </c>
      <c r="G7" s="136">
        <f>'[1]MŠ Karlická'!I81</f>
        <v>691637</v>
      </c>
    </row>
    <row r="8" spans="1:9" ht="13.5" thickBot="1" x14ac:dyDescent="0.25">
      <c r="A8" s="137"/>
      <c r="B8" s="138"/>
      <c r="C8" s="139"/>
      <c r="D8" s="139" t="s">
        <v>702</v>
      </c>
      <c r="E8" s="140">
        <f>'[1]MŠ Karlická'!D82</f>
        <v>2500323.2319999998</v>
      </c>
      <c r="G8" s="141"/>
      <c r="H8" s="120" t="s">
        <v>703</v>
      </c>
      <c r="I8" s="120" t="s">
        <v>704</v>
      </c>
    </row>
    <row r="9" spans="1:9" x14ac:dyDescent="0.2">
      <c r="A9" s="142">
        <v>3111</v>
      </c>
      <c r="B9" s="143">
        <v>5331</v>
      </c>
      <c r="C9" s="144" t="s">
        <v>705</v>
      </c>
      <c r="D9" s="144" t="s">
        <v>700</v>
      </c>
      <c r="E9" s="145">
        <f>'[1]MŠ BO'!D86</f>
        <v>1782503</v>
      </c>
      <c r="G9" s="131">
        <f>SUM(H9:I9)</f>
        <v>2138850</v>
      </c>
      <c r="H9" s="131">
        <v>1105850</v>
      </c>
      <c r="I9" s="131">
        <v>1033000</v>
      </c>
    </row>
    <row r="10" spans="1:9" x14ac:dyDescent="0.2">
      <c r="A10" s="132">
        <v>3111</v>
      </c>
      <c r="B10" s="133">
        <v>5331</v>
      </c>
      <c r="C10" s="134"/>
      <c r="D10" s="134" t="s">
        <v>701</v>
      </c>
      <c r="E10" s="135">
        <f>'[1]MŠ BO'!D87</f>
        <v>654009</v>
      </c>
      <c r="G10" s="136">
        <f>SUM(H10:I10)</f>
        <v>831860</v>
      </c>
      <c r="H10" s="136">
        <v>800725</v>
      </c>
      <c r="I10" s="136">
        <v>31135</v>
      </c>
    </row>
    <row r="11" spans="1:9" ht="13.5" thickBot="1" x14ac:dyDescent="0.25">
      <c r="A11" s="146"/>
      <c r="B11" s="147"/>
      <c r="C11" s="148"/>
      <c r="D11" s="148" t="s">
        <v>702</v>
      </c>
      <c r="E11" s="149">
        <f>'[1]MŠ BO'!D88</f>
        <v>2173074.1119999997</v>
      </c>
      <c r="G11" s="141"/>
    </row>
    <row r="12" spans="1:9" x14ac:dyDescent="0.2">
      <c r="A12" s="150">
        <v>3111</v>
      </c>
      <c r="B12" s="151">
        <v>5331</v>
      </c>
      <c r="C12" s="152" t="s">
        <v>706</v>
      </c>
      <c r="D12" s="152" t="s">
        <v>700</v>
      </c>
      <c r="E12" s="153">
        <f>'[1]MŠ HUS'!D86+'[1]MŠ HUS'!D89</f>
        <v>1159000.0000000005</v>
      </c>
      <c r="G12" s="131">
        <f>'[1]MŠ HUS'!I86+'[1]MŠ HUS'!I88</f>
        <v>1164000</v>
      </c>
    </row>
    <row r="13" spans="1:9" x14ac:dyDescent="0.2">
      <c r="A13" s="132">
        <v>3111</v>
      </c>
      <c r="B13" s="133">
        <v>5331</v>
      </c>
      <c r="C13" s="134"/>
      <c r="D13" s="134" t="s">
        <v>701</v>
      </c>
      <c r="E13" s="135">
        <f>'[1]MŠ HUS'!D87</f>
        <v>1350695</v>
      </c>
      <c r="G13" s="136">
        <f>'[1]MŠ HUS'!I87</f>
        <v>1350695</v>
      </c>
    </row>
    <row r="14" spans="1:9" ht="13.5" thickBot="1" x14ac:dyDescent="0.25">
      <c r="A14" s="137"/>
      <c r="B14" s="138"/>
      <c r="C14" s="139"/>
      <c r="D14" s="139" t="s">
        <v>702</v>
      </c>
      <c r="E14" s="140">
        <f>'[1]MŠ HUS'!D88</f>
        <v>2131630.128</v>
      </c>
      <c r="G14" s="141"/>
    </row>
    <row r="15" spans="1:9" x14ac:dyDescent="0.2">
      <c r="A15" s="142">
        <v>3113</v>
      </c>
      <c r="B15" s="143">
        <v>5331</v>
      </c>
      <c r="C15" s="144" t="s">
        <v>707</v>
      </c>
      <c r="D15" s="144" t="s">
        <v>700</v>
      </c>
      <c r="E15" s="145">
        <f>'[1]ZŠ '!D88+'[1]ZŠ '!D92</f>
        <v>8414480.0000000019</v>
      </c>
      <c r="G15" s="131">
        <f>'[1]ZŠ '!I88</f>
        <v>8258500</v>
      </c>
    </row>
    <row r="16" spans="1:9" x14ac:dyDescent="0.2">
      <c r="A16" s="132">
        <v>3113</v>
      </c>
      <c r="B16" s="133">
        <v>5331</v>
      </c>
      <c r="C16" s="134"/>
      <c r="D16" s="134" t="s">
        <v>701</v>
      </c>
      <c r="E16" s="135">
        <f>'[1]ZŠ '!D89</f>
        <v>5145207.9000000004</v>
      </c>
      <c r="G16" s="136">
        <f>'[1]ZŠ '!I89</f>
        <v>5105416.6500000004</v>
      </c>
    </row>
    <row r="17" spans="1:7" x14ac:dyDescent="0.2">
      <c r="A17" s="132"/>
      <c r="B17" s="133"/>
      <c r="C17" s="134"/>
      <c r="D17" s="134" t="s">
        <v>702</v>
      </c>
      <c r="E17" s="135">
        <f>'[1]ZŠ '!D90</f>
        <v>7051441.9199999999</v>
      </c>
      <c r="G17" s="136"/>
    </row>
    <row r="18" spans="1:7" ht="13.5" thickBot="1" x14ac:dyDescent="0.25">
      <c r="A18" s="137"/>
      <c r="B18" s="138"/>
      <c r="C18" s="139"/>
      <c r="D18" s="139" t="s">
        <v>708</v>
      </c>
      <c r="E18" s="140">
        <f>'[1]ZŠ '!D91</f>
        <v>5818940</v>
      </c>
      <c r="G18" s="141"/>
    </row>
    <row r="19" spans="1:7" x14ac:dyDescent="0.2">
      <c r="A19" s="142">
        <v>3231</v>
      </c>
      <c r="B19" s="143">
        <v>5331</v>
      </c>
      <c r="C19" s="144" t="s">
        <v>709</v>
      </c>
      <c r="D19" s="144" t="s">
        <v>700</v>
      </c>
      <c r="E19" s="145">
        <f>'[1]ZUŠ '!D82</f>
        <v>81349.999999999767</v>
      </c>
      <c r="G19" s="131">
        <f>'[1]ZUŠ '!I82</f>
        <v>415500</v>
      </c>
    </row>
    <row r="20" spans="1:7" x14ac:dyDescent="0.2">
      <c r="A20" s="155"/>
      <c r="B20" s="156"/>
      <c r="C20" s="157"/>
      <c r="D20" s="157" t="s">
        <v>701</v>
      </c>
      <c r="E20" s="158">
        <f>'[1]ZUŠ '!D83</f>
        <v>456244</v>
      </c>
      <c r="G20" s="136">
        <f>'[1]ZUŠ '!I83</f>
        <v>438583</v>
      </c>
    </row>
    <row r="21" spans="1:7" ht="13.5" thickBot="1" x14ac:dyDescent="0.25">
      <c r="A21" s="159">
        <v>3231</v>
      </c>
      <c r="B21" s="160">
        <v>5331</v>
      </c>
      <c r="C21" s="154"/>
      <c r="D21" s="154" t="s">
        <v>702</v>
      </c>
      <c r="E21" s="161">
        <f>'[1]ZUŠ '!D84</f>
        <v>1230831.8400000001</v>
      </c>
      <c r="G21" s="141"/>
    </row>
    <row r="22" spans="1:7" ht="13.5" thickTop="1" x14ac:dyDescent="0.2">
      <c r="A22" s="122"/>
      <c r="B22" s="122"/>
      <c r="C22" s="122"/>
      <c r="D22" s="122"/>
      <c r="E22" s="122"/>
    </row>
    <row r="23" spans="1:7" x14ac:dyDescent="0.2">
      <c r="A23" s="122"/>
      <c r="B23" s="122"/>
      <c r="C23" s="122"/>
      <c r="D23" s="122"/>
      <c r="E23" s="162"/>
    </row>
    <row r="24" spans="1:7" x14ac:dyDescent="0.2">
      <c r="A24" s="122">
        <v>3111</v>
      </c>
      <c r="B24" s="122"/>
      <c r="C24" s="122" t="s">
        <v>710</v>
      </c>
      <c r="D24" s="122"/>
      <c r="E24" s="163">
        <f>SUM(E6:E14)</f>
        <v>14109213.472000001</v>
      </c>
      <c r="G24" s="163">
        <f>SUM(G6:G14)</f>
        <v>7796642</v>
      </c>
    </row>
    <row r="25" spans="1:7" x14ac:dyDescent="0.2">
      <c r="A25" s="122">
        <v>3113</v>
      </c>
      <c r="B25" s="122"/>
      <c r="C25" s="122" t="s">
        <v>711</v>
      </c>
      <c r="D25" s="122"/>
      <c r="E25" s="163">
        <f>SUM(E15:E18)</f>
        <v>26430069.82</v>
      </c>
      <c r="G25" s="163">
        <f>SUM(G15:G18)</f>
        <v>13363916.65</v>
      </c>
    </row>
    <row r="26" spans="1:7" ht="13.5" thickBot="1" x14ac:dyDescent="0.25">
      <c r="A26" s="122">
        <v>3231</v>
      </c>
      <c r="B26" s="122"/>
      <c r="C26" s="122" t="s">
        <v>712</v>
      </c>
      <c r="D26" s="122"/>
      <c r="E26" s="164">
        <f>SUM(E19:E21)</f>
        <v>1768425.8399999999</v>
      </c>
      <c r="G26" s="164">
        <f>SUM(G19:G21)</f>
        <v>854083</v>
      </c>
    </row>
    <row r="27" spans="1:7" x14ac:dyDescent="0.2">
      <c r="A27" s="122"/>
      <c r="B27" s="122"/>
      <c r="C27" s="122"/>
      <c r="D27" s="122"/>
      <c r="E27" s="163">
        <f>SUM(E24:E26)</f>
        <v>42307709.131999999</v>
      </c>
      <c r="G27" s="163">
        <f>SUM(G24:G26)</f>
        <v>22014641.649999999</v>
      </c>
    </row>
    <row r="28" spans="1:7" x14ac:dyDescent="0.2">
      <c r="A28" s="122"/>
      <c r="B28" s="122"/>
      <c r="C28" s="122"/>
      <c r="D28" s="122"/>
      <c r="E28" s="163"/>
      <c r="G28" s="163"/>
    </row>
    <row r="29" spans="1:7" x14ac:dyDescent="0.2">
      <c r="A29" s="165" t="s">
        <v>713</v>
      </c>
      <c r="B29" s="122" t="s">
        <v>714</v>
      </c>
      <c r="C29" s="122" t="s">
        <v>715</v>
      </c>
      <c r="D29" s="122"/>
      <c r="E29" s="163">
        <f>SUM(E6,E9,E12,E15,E19)</f>
        <v>13000276.000000002</v>
      </c>
      <c r="G29" s="163">
        <f>SUM(G6,G9,G12,G15,G19)</f>
        <v>13596450</v>
      </c>
    </row>
    <row r="30" spans="1:7" x14ac:dyDescent="0.2">
      <c r="A30" s="122"/>
      <c r="B30" s="122"/>
      <c r="C30" s="122" t="s">
        <v>716</v>
      </c>
      <c r="D30" s="122"/>
      <c r="E30" s="163">
        <f>SUM(E7,E10,E13,E16,E20)</f>
        <v>8401191.9000000004</v>
      </c>
      <c r="G30" s="163">
        <f>SUM(G7,G10,G13,G16,G21)</f>
        <v>7979608.6500000004</v>
      </c>
    </row>
    <row r="31" spans="1:7" x14ac:dyDescent="0.2">
      <c r="A31" s="122"/>
      <c r="B31" s="122"/>
      <c r="C31" s="122" t="s">
        <v>702</v>
      </c>
      <c r="D31" s="122"/>
      <c r="E31" s="163">
        <f>SUM(E8,E11,E14,E17,E18,E21)</f>
        <v>20906241.231999997</v>
      </c>
      <c r="F31" s="163"/>
      <c r="G31" s="163">
        <f>SUM(G8,G11,G14,G17,G18,G21)</f>
        <v>0</v>
      </c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Schválený rozpočet 2026</vt:lpstr>
      <vt:lpstr>Celková bilance</vt:lpstr>
      <vt:lpstr>Příjmy</vt:lpstr>
      <vt:lpstr>Výdaje provozní</vt:lpstr>
      <vt:lpstr>Výdaje investiční</vt:lpstr>
      <vt:lpstr>Příspěvky školám 2026 - souhrn</vt:lpstr>
      <vt:lpstr>'Celková bilance'!Oblast_tisku</vt:lpstr>
      <vt:lpstr>'Schválený rozpočet 2026'!Oblast_tisku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Vyplašil</dc:creator>
  <cp:lastModifiedBy>Martina Šnoblová</cp:lastModifiedBy>
  <cp:lastPrinted>2025-12-02T13:32:45Z</cp:lastPrinted>
  <dcterms:created xsi:type="dcterms:W3CDTF">2020-10-06T14:02:53Z</dcterms:created>
  <dcterms:modified xsi:type="dcterms:W3CDTF">2025-12-09T13:02:20Z</dcterms:modified>
</cp:coreProperties>
</file>