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_ROZPOČET\ROZPOČET 2024\2024_rozpocet\Priprava rozpoctu\Zverejneno\"/>
    </mc:Choice>
  </mc:AlternateContent>
  <xr:revisionPtr revIDLastSave="0" documentId="13_ncr:1_{F2D662BC-4754-41ED-9650-5F3B55F9188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lková bilance" sheetId="1" r:id="rId1"/>
    <sheet name="Příjmy" sheetId="2" r:id="rId2"/>
    <sheet name="Výdaje provozní" sheetId="3" r:id="rId3"/>
    <sheet name="Výdaje investiční" sheetId="4" r:id="rId4"/>
  </sheets>
  <definedNames>
    <definedName name="_xlnm._FilterDatabase" localSheetId="1" hidden="1">Příjmy!$A$3:$G$186</definedName>
    <definedName name="_xlnm._FilterDatabase" localSheetId="3" hidden="1">'Výdaje investiční'!$A$3:$G$177</definedName>
    <definedName name="_xlnm._FilterDatabase" localSheetId="2" hidden="1">'Výdaje provozní'!$A$3:$G$855</definedName>
    <definedName name="_xlnm.Print_Titles" localSheetId="1">Příjmy!$3:$3</definedName>
    <definedName name="_xlnm.Print_Titles" localSheetId="3">'Výdaje investiční'!$3:$3</definedName>
    <definedName name="_xlnm.Print_Titles" localSheetId="2">'Výdaje provozní'!$3:$3</definedName>
    <definedName name="_xlnm.Print_Area" localSheetId="0">'Celková bilance'!$B$1:$K$34</definedName>
    <definedName name="Z_1F96A710_8E47_4AE8_922D_9211F20FAC17_.wvu.FilterData" localSheetId="2" hidden="1">'Výdaje provozní'!$A$3:$G$855</definedName>
    <definedName name="Z_2D023585_E013_4EAC_AD33_9ED4BEE8B74F_.wvu.FilterData" localSheetId="2" hidden="1">'Výdaje provozní'!$A$3:$G$855</definedName>
    <definedName name="Z_2FB92FA9_838D_453F_B18F_4C4D1F4BA3E8_.wvu.FilterData" localSheetId="1" hidden="1">Příjmy!$A$3:$G$186</definedName>
    <definedName name="Z_2FB92FA9_838D_453F_B18F_4C4D1F4BA3E8_.wvu.FilterData" localSheetId="3" hidden="1">'Výdaje investiční'!$A$3:$G$177</definedName>
    <definedName name="Z_2FB92FA9_838D_453F_B18F_4C4D1F4BA3E8_.wvu.FilterData" localSheetId="2" hidden="1">'Výdaje provozní'!$A$3:$G$855</definedName>
    <definedName name="Z_49730120_69ED_4CEB_8D93_720D76B22278_.wvu.FilterData" localSheetId="2" hidden="1">'Výdaje provozní'!$A$3:$G$855</definedName>
    <definedName name="Z_87D0DCD2_3942_4F49_A4EF_BE9C8F0341DA_.wvu.Cols" localSheetId="2" hidden="1">'Výdaje provozní'!$G:$G</definedName>
    <definedName name="Z_87D0DCD2_3942_4F49_A4EF_BE9C8F0341DA_.wvu.FilterData" localSheetId="1" hidden="1">Příjmy!$A$3:$G$186</definedName>
    <definedName name="Z_87D0DCD2_3942_4F49_A4EF_BE9C8F0341DA_.wvu.FilterData" localSheetId="3" hidden="1">'Výdaje investiční'!$A$3:$G$177</definedName>
    <definedName name="Z_87D0DCD2_3942_4F49_A4EF_BE9C8F0341DA_.wvu.FilterData" localSheetId="2" hidden="1">'Výdaje provozní'!$A$3:$G$855</definedName>
    <definedName name="Z_9510D6F6_F03D_41E1_AD50_4DD8D7250381_.wvu.FilterData" localSheetId="2" hidden="1">'Výdaje provozní'!$A$3:$G$855</definedName>
    <definedName name="Z_AD86045A_E399_4642_8BC5_2AB43110B33F_.wvu.FilterData" localSheetId="2" hidden="1">'Výdaje provozní'!$A$3:$G$855</definedName>
    <definedName name="Z_ADEB9A58_89D1_4086_8078_14BF81749AC5_.wvu.FilterData" localSheetId="2" hidden="1">'Výdaje provozní'!$A$3:$G$855</definedName>
    <definedName name="Z_D7DC6E93_BABC_4CF5_9B10_FCF0F16C285C_.wvu.FilterData" localSheetId="2" hidden="1">'Výdaje provozní'!$A$3:$G$855</definedName>
    <definedName name="Z_E181FECC_57A5_43E3_8F47_F25C79EE6CE1_.wvu.FilterData" localSheetId="2" hidden="1">'Výdaje provozní'!$A$3:$G$855</definedName>
  </definedNames>
  <calcPr calcId="191029"/>
  <customWorkbookViews>
    <customWorkbookView name="msnoblov – osobní zobrazení" guid="{2FB92FA9-838D-453F-B18F-4C4D1F4BA3E8}" mergeInterval="0" personalView="1" maximized="1" xWindow="-8" yWindow="-8" windowWidth="1936" windowHeight="1056" activeSheetId="3"/>
    <customWorkbookView name="Lucie Paulusová – osobní zobrazení" guid="{87D0DCD2-3942-4F49-A4EF-BE9C8F0341DA}" mergeInterval="0" personalView="1" maximized="1" windowWidth="1916" windowHeight="812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9" i="3" l="1"/>
  <c r="G336" i="3"/>
  <c r="G323" i="3"/>
  <c r="G321" i="3"/>
  <c r="G317" i="3"/>
  <c r="G205" i="3"/>
  <c r="G204" i="3"/>
  <c r="G202" i="3"/>
  <c r="G197" i="3"/>
  <c r="G181" i="3"/>
  <c r="G180" i="3"/>
  <c r="G178" i="3"/>
  <c r="G129" i="4"/>
  <c r="G128" i="4"/>
  <c r="G127" i="4"/>
  <c r="G118" i="4"/>
  <c r="G58" i="4"/>
  <c r="G56" i="4"/>
  <c r="G167" i="4"/>
  <c r="G165" i="4"/>
  <c r="G111" i="2"/>
  <c r="G110" i="2"/>
  <c r="G102" i="2"/>
  <c r="G25" i="2"/>
  <c r="G771" i="3" l="1"/>
  <c r="G125" i="4"/>
  <c r="G152" i="4"/>
  <c r="G78" i="4"/>
  <c r="G59" i="4"/>
  <c r="G167" i="2"/>
  <c r="G75" i="2"/>
  <c r="G114" i="4"/>
  <c r="G306" i="3"/>
  <c r="G302" i="3"/>
  <c r="G301" i="3"/>
  <c r="G299" i="3"/>
  <c r="D25" i="1" l="1"/>
  <c r="G388" i="3" l="1"/>
  <c r="G134" i="4" l="1"/>
  <c r="G322" i="3" l="1"/>
  <c r="G327" i="3" s="1"/>
  <c r="G46" i="2"/>
  <c r="G116" i="3" l="1"/>
  <c r="G112" i="3"/>
  <c r="G108" i="3"/>
  <c r="G103" i="3"/>
  <c r="K15" i="1"/>
  <c r="J16" i="1"/>
  <c r="I16" i="1"/>
  <c r="H16" i="1"/>
  <c r="H7" i="1"/>
  <c r="H12" i="1"/>
  <c r="H10" i="1"/>
  <c r="E25" i="1"/>
  <c r="F25" i="1"/>
  <c r="G16" i="1"/>
  <c r="F16" i="1"/>
  <c r="E16" i="1"/>
  <c r="G7" i="1"/>
  <c r="E7" i="1"/>
  <c r="G12" i="1"/>
  <c r="G10" i="1"/>
  <c r="F10" i="1"/>
  <c r="E10" i="1"/>
  <c r="D11" i="1"/>
  <c r="G181" i="2"/>
  <c r="G177" i="2"/>
  <c r="G171" i="2"/>
  <c r="G168" i="2"/>
  <c r="G164" i="2"/>
  <c r="G158" i="2"/>
  <c r="G155" i="2"/>
  <c r="G152" i="2"/>
  <c r="G146" i="2"/>
  <c r="G142" i="2"/>
  <c r="G135" i="2"/>
  <c r="G131" i="2"/>
  <c r="G128" i="2"/>
  <c r="G125" i="2"/>
  <c r="G122" i="2"/>
  <c r="G116" i="2"/>
  <c r="G112" i="2"/>
  <c r="G107" i="2"/>
  <c r="G103" i="2"/>
  <c r="G100" i="2"/>
  <c r="G96" i="2"/>
  <c r="G92" i="2"/>
  <c r="G89" i="2"/>
  <c r="G86" i="2"/>
  <c r="G80" i="2"/>
  <c r="G77" i="2"/>
  <c r="G59" i="2"/>
  <c r="G56" i="2"/>
  <c r="G49" i="2"/>
  <c r="G51" i="2" s="1"/>
  <c r="G38" i="2"/>
  <c r="G35" i="2"/>
  <c r="G32" i="2"/>
  <c r="G26" i="2"/>
  <c r="G28" i="2" s="1"/>
  <c r="D12" i="1" s="1"/>
  <c r="G19" i="2"/>
  <c r="G15" i="2"/>
  <c r="G12" i="2"/>
  <c r="G6" i="2"/>
  <c r="G8" i="2" s="1"/>
  <c r="G172" i="4"/>
  <c r="G174" i="4" s="1"/>
  <c r="G159" i="4"/>
  <c r="G154" i="4"/>
  <c r="G150" i="4"/>
  <c r="G143" i="4"/>
  <c r="G139" i="4"/>
  <c r="G131" i="4"/>
  <c r="G121" i="4"/>
  <c r="G116" i="4"/>
  <c r="G106" i="4"/>
  <c r="G101" i="4"/>
  <c r="G97" i="4"/>
  <c r="G93" i="4"/>
  <c r="G88" i="4"/>
  <c r="G84" i="4"/>
  <c r="G80" i="4"/>
  <c r="G72" i="4"/>
  <c r="G68" i="4"/>
  <c r="G64" i="4"/>
  <c r="G50" i="4"/>
  <c r="G52" i="4" s="1"/>
  <c r="G23" i="4"/>
  <c r="G25" i="4" s="1"/>
  <c r="G15" i="4"/>
  <c r="G17" i="4" s="1"/>
  <c r="G7" i="4"/>
  <c r="G9" i="4" s="1"/>
  <c r="G850" i="3"/>
  <c r="G852" i="3" s="1"/>
  <c r="G821" i="3"/>
  <c r="G823" i="3" s="1"/>
  <c r="G806" i="3"/>
  <c r="G808" i="3" s="1"/>
  <c r="G790" i="3"/>
  <c r="G792" i="3" s="1"/>
  <c r="G773" i="3"/>
  <c r="G765" i="3"/>
  <c r="G761" i="3"/>
  <c r="G741" i="3"/>
  <c r="G725" i="3"/>
  <c r="G727" i="3" s="1"/>
  <c r="G702" i="3"/>
  <c r="G691" i="3"/>
  <c r="G686" i="3"/>
  <c r="G681" i="3"/>
  <c r="G674" i="3"/>
  <c r="G654" i="3"/>
  <c r="G643" i="3"/>
  <c r="G635" i="3"/>
  <c r="G630" i="3"/>
  <c r="G624" i="3"/>
  <c r="G620" i="3"/>
  <c r="G613" i="3"/>
  <c r="G607" i="3"/>
  <c r="G595" i="3"/>
  <c r="G591" i="3"/>
  <c r="G582" i="3"/>
  <c r="G578" i="3"/>
  <c r="G571" i="3"/>
  <c r="G562" i="3"/>
  <c r="G548" i="3"/>
  <c r="G535" i="3"/>
  <c r="G530" i="3"/>
  <c r="G516" i="3"/>
  <c r="G502" i="3"/>
  <c r="G480" i="3"/>
  <c r="G456" i="3"/>
  <c r="G452" i="3"/>
  <c r="G447" i="3"/>
  <c r="G439" i="3"/>
  <c r="G427" i="3"/>
  <c r="G420" i="3"/>
  <c r="G422" i="3" s="1"/>
  <c r="G393" i="3"/>
  <c r="G383" i="3"/>
  <c r="G378" i="3"/>
  <c r="G374" i="3"/>
  <c r="G370" i="3"/>
  <c r="G355" i="3"/>
  <c r="G338" i="3"/>
  <c r="G333" i="3"/>
  <c r="G311" i="3"/>
  <c r="G313" i="3" s="1"/>
  <c r="G294" i="3"/>
  <c r="G296" i="3" s="1"/>
  <c r="G278" i="3"/>
  <c r="G280" i="3" s="1"/>
  <c r="G263" i="3"/>
  <c r="G249" i="3"/>
  <c r="G239" i="3"/>
  <c r="G224" i="3"/>
  <c r="G199" i="3"/>
  <c r="G173" i="3"/>
  <c r="G160" i="3"/>
  <c r="G152" i="3"/>
  <c r="G154" i="3" s="1"/>
  <c r="G80" i="3"/>
  <c r="G69" i="3"/>
  <c r="G62" i="3"/>
  <c r="G40" i="3"/>
  <c r="G32" i="3"/>
  <c r="G27" i="3"/>
  <c r="G20" i="3"/>
  <c r="G145" i="4" l="1"/>
  <c r="G82" i="2"/>
  <c r="G183" i="2"/>
  <c r="G395" i="3"/>
  <c r="G161" i="4"/>
  <c r="G61" i="2"/>
  <c r="G148" i="2"/>
  <c r="G137" i="2"/>
  <c r="G160" i="2"/>
  <c r="G21" i="2"/>
  <c r="G40" i="2"/>
  <c r="G118" i="2"/>
  <c r="G173" i="2"/>
  <c r="G118" i="3"/>
  <c r="G265" i="3"/>
  <c r="G241" i="3"/>
  <c r="G615" i="3"/>
  <c r="G704" i="3"/>
  <c r="G175" i="3"/>
  <c r="G775" i="3"/>
  <c r="G191" i="2"/>
  <c r="G177" i="4" l="1"/>
  <c r="G186" i="2"/>
  <c r="D10" i="1" s="1"/>
  <c r="D9" i="1" s="1"/>
  <c r="G855" i="3"/>
  <c r="D7" i="1" s="1"/>
  <c r="G194" i="2" l="1"/>
  <c r="D8" i="1"/>
  <c r="I10" i="1"/>
  <c r="J10" i="1"/>
  <c r="I12" i="1"/>
  <c r="J12" i="1"/>
  <c r="I7" i="1"/>
  <c r="J7" i="1"/>
  <c r="F24" i="1" l="1"/>
  <c r="D24" i="1"/>
  <c r="J24" i="1"/>
  <c r="I24" i="1"/>
  <c r="H24" i="1"/>
  <c r="G24" i="1"/>
  <c r="E24" i="1"/>
  <c r="D16" i="1"/>
  <c r="K16" i="1" s="1"/>
  <c r="J9" i="1"/>
  <c r="G9" i="1"/>
  <c r="F9" i="1"/>
  <c r="I9" i="1"/>
  <c r="H9" i="1"/>
  <c r="K9" i="1" s="1"/>
  <c r="E9" i="1"/>
  <c r="D6" i="1"/>
  <c r="I6" i="1"/>
  <c r="I30" i="1" s="1"/>
  <c r="H6" i="1"/>
  <c r="J6" i="1"/>
  <c r="J30" i="1" s="1"/>
  <c r="G6" i="1"/>
  <c r="G30" i="1" s="1"/>
  <c r="F6" i="1"/>
  <c r="F30" i="1" s="1"/>
  <c r="E6" i="1"/>
  <c r="E30" i="1" s="1"/>
  <c r="K6" i="1" l="1"/>
  <c r="K24" i="1"/>
  <c r="E31" i="1"/>
  <c r="E33" i="1" s="1"/>
  <c r="E34" i="1" s="1"/>
  <c r="H31" i="1"/>
  <c r="I31" i="1"/>
  <c r="I33" i="1" s="1"/>
  <c r="I34" i="1" s="1"/>
  <c r="D30" i="1"/>
  <c r="K30" i="1" s="1"/>
  <c r="D13" i="1"/>
  <c r="D31" i="1"/>
  <c r="J13" i="1"/>
  <c r="J31" i="1"/>
  <c r="J33" i="1" s="1"/>
  <c r="J34" i="1" s="1"/>
  <c r="H30" i="1"/>
  <c r="H13" i="1"/>
  <c r="G13" i="1"/>
  <c r="G31" i="1"/>
  <c r="G33" i="1" s="1"/>
  <c r="G34" i="1" s="1"/>
  <c r="F13" i="1"/>
  <c r="F31" i="1"/>
  <c r="F33" i="1" s="1"/>
  <c r="F34" i="1" s="1"/>
  <c r="E13" i="1"/>
  <c r="I13" i="1"/>
  <c r="K31" i="1" l="1"/>
  <c r="H33" i="1"/>
  <c r="H34" i="1" s="1"/>
  <c r="D33" i="1"/>
  <c r="D34" i="1" s="1"/>
</calcChain>
</file>

<file path=xl/sharedStrings.xml><?xml version="1.0" encoding="utf-8"?>
<sst xmlns="http://schemas.openxmlformats.org/spreadsheetml/2006/main" count="1750" uniqueCount="612">
  <si>
    <t>ORJ</t>
  </si>
  <si>
    <t>Název akce</t>
  </si>
  <si>
    <t>OdPa</t>
  </si>
  <si>
    <t>Pol</t>
  </si>
  <si>
    <t>Akce</t>
  </si>
  <si>
    <t>Popis položky z finančního profilu</t>
  </si>
  <si>
    <t>Knihovna - provozní výdaje</t>
  </si>
  <si>
    <t>platy</t>
  </si>
  <si>
    <t>OON - dohody</t>
  </si>
  <si>
    <t>sociální pojištění</t>
  </si>
  <si>
    <t>zdravotní pojištění</t>
  </si>
  <si>
    <t>knihy, tisk</t>
  </si>
  <si>
    <t>DDHM</t>
  </si>
  <si>
    <t>materiál</t>
  </si>
  <si>
    <t>meziknihovní výpůjčky</t>
  </si>
  <si>
    <t>školení</t>
  </si>
  <si>
    <t>nákup ostatních služeb</t>
  </si>
  <si>
    <t>opravy a udržování</t>
  </si>
  <si>
    <t>cestovné</t>
  </si>
  <si>
    <t>pohoštění</t>
  </si>
  <si>
    <t>odměny v soutěžích</t>
  </si>
  <si>
    <t>Celkem za OdPa</t>
  </si>
  <si>
    <t>Kronika - provozní výdaje</t>
  </si>
  <si>
    <t>dohody - kronikářka</t>
  </si>
  <si>
    <t>předplatné časopisu pro kronikáře</t>
  </si>
  <si>
    <t>vazba kroniky</t>
  </si>
  <si>
    <t>ostatní služby</t>
  </si>
  <si>
    <t>Kulturní památky - provozní výdaje</t>
  </si>
  <si>
    <t>drobné opravy (např. kapličky po výstavách)</t>
  </si>
  <si>
    <t>alarm kostela</t>
  </si>
  <si>
    <t>IL - provozní výdaje</t>
  </si>
  <si>
    <t>roznos IL</t>
  </si>
  <si>
    <t>tisk IL</t>
  </si>
  <si>
    <t>telekomunikace (editorka)</t>
  </si>
  <si>
    <t>editorka, grafika</t>
  </si>
  <si>
    <t>Kultura - provozní výdaje</t>
  </si>
  <si>
    <t>OON - dohody (vč. lepení plakátů)</t>
  </si>
  <si>
    <t>honoráře, OSA</t>
  </si>
  <si>
    <t>DDHM - 5 ks dřevěných stánků</t>
  </si>
  <si>
    <t>zboží - turistické známky, pohledy...</t>
  </si>
  <si>
    <t>materiál - tisk plakátů, nástěnek, bannerů, sponky...</t>
  </si>
  <si>
    <t>plyn - hasičárna Černošice</t>
  </si>
  <si>
    <t>elektrická energie - hasičárna Černošice, venkovní akce</t>
  </si>
  <si>
    <t>nájemné - Club kino, kostel, Mana</t>
  </si>
  <si>
    <t>městské akce - účinkující, zvukaři, pronájem toalet, zvučení v amfiteátru</t>
  </si>
  <si>
    <t>opravy a udržování - club technika, hasičárna, kaplička atd.</t>
  </si>
  <si>
    <t>pohoštění - koncerty, partnerská města, spolky...</t>
  </si>
  <si>
    <t>věcné dary (vítání občánků)</t>
  </si>
  <si>
    <t>příspěvek na projekt "Příběhy našich sousedů" - Post Bellum</t>
  </si>
  <si>
    <t>granty v kultuře</t>
  </si>
  <si>
    <t>podpora Spolku pro partnerská města</t>
  </si>
  <si>
    <t>podpora pravidelných akcí (masopust, farmářské a mikulášské trhy)</t>
  </si>
  <si>
    <t>zájmový fond rady</t>
  </si>
  <si>
    <t>Mládež - provozní výdaje - granty</t>
  </si>
  <si>
    <t>SK Černošice - příspěvek na stadio</t>
  </si>
  <si>
    <t>SK Černošice - veřejné bruslení</t>
  </si>
  <si>
    <t>Sokol - příspěvek</t>
  </si>
  <si>
    <t>granty pro mládež</t>
  </si>
  <si>
    <t>Krizové řízení - provozní výdaje</t>
  </si>
  <si>
    <t>ochranné pomůcky</t>
  </si>
  <si>
    <t>ochranné pomůcky - bundy a vesty "Krizový štáb"</t>
  </si>
  <si>
    <t>DDHM - vybavení evakuačního kontejneru</t>
  </si>
  <si>
    <t>pohoštění - vč. akce "Prevence rizik"</t>
  </si>
  <si>
    <t>účastnický poplatek na každoroční konferenci</t>
  </si>
  <si>
    <t>krizová rezerva</t>
  </si>
  <si>
    <t>OVM - provozní výdaje</t>
  </si>
  <si>
    <t>poštovné - mimo úsekového měření</t>
  </si>
  <si>
    <t>poštovné - úsekové měření (hybridní pošta)</t>
  </si>
  <si>
    <t>právní služby - soudní spory</t>
  </si>
  <si>
    <t>školení - pro celý úřad (BOZP, řidiči, mimo ZOZ a VVÚ)</t>
  </si>
  <si>
    <t>školení - průběžné</t>
  </si>
  <si>
    <t>OVM - běžné výdaje - ZOZ a VVÚ</t>
  </si>
  <si>
    <t>školení ZOZ a VVÚ - celý úřad</t>
  </si>
  <si>
    <t>lékařské prohlídky, výjezdní zasedání, vánoční večírek, etická linka</t>
  </si>
  <si>
    <t>personální inzerce</t>
  </si>
  <si>
    <t>Stravenky</t>
  </si>
  <si>
    <t>Stravenky - podíl města</t>
  </si>
  <si>
    <t>pohoštění - vč. obědů tajemníka s jednotlivými odbory</t>
  </si>
  <si>
    <t>poplatky za konference</t>
  </si>
  <si>
    <t>členské příspěvky (sdružení tajemníků)</t>
  </si>
  <si>
    <t>poskytnuté náhrady - výpisy z lékařské dokumentace hrazené zaměstnanci</t>
  </si>
  <si>
    <t>Stravenky - podíl zaměstnanců ze SF</t>
  </si>
  <si>
    <t>Sociální fond  - benefity</t>
  </si>
  <si>
    <t>rezerva na dokumentaci k žádostem o dotace</t>
  </si>
  <si>
    <t>rezerva úřadu</t>
  </si>
  <si>
    <t>OVM - investiční výdaje</t>
  </si>
  <si>
    <t>defibrilátor</t>
  </si>
  <si>
    <t>Celkem za ORJ 0000000100</t>
  </si>
  <si>
    <t>PUDA – sdílené pracoviště Kalrštejnská</t>
  </si>
  <si>
    <t>coworking - brigádníci</t>
  </si>
  <si>
    <t>Místní správa - provoz - běžné výdaje</t>
  </si>
  <si>
    <t>poplatky OSA (Podskalská)</t>
  </si>
  <si>
    <t>DDHM - nerozděleno</t>
  </si>
  <si>
    <t>DDHM - samospráva</t>
  </si>
  <si>
    <t>DDHM - státní správa</t>
  </si>
  <si>
    <t>materiál - nerozděleno</t>
  </si>
  <si>
    <t>materiál - samospráva</t>
  </si>
  <si>
    <t>materiál - státní správa</t>
  </si>
  <si>
    <t>voda - Podskalská</t>
  </si>
  <si>
    <t>plyn - Podskalská</t>
  </si>
  <si>
    <t>plyn - Černošice</t>
  </si>
  <si>
    <t>elektrická energie - Podskalská</t>
  </si>
  <si>
    <t>elektrická energie - Černošice</t>
  </si>
  <si>
    <t>PHM - nerozdělené</t>
  </si>
  <si>
    <t>PHM - přenesená působnost</t>
  </si>
  <si>
    <t>PHM - samospráva</t>
  </si>
  <si>
    <t>telekomunikace - carnet (nerozdělené)</t>
  </si>
  <si>
    <t>telekomunikace - carnet (přenesená působnost)</t>
  </si>
  <si>
    <t>telekomunikace - carnet (samospráva)</t>
  </si>
  <si>
    <t>nájem parkovacích stání a garáží v Podskalské</t>
  </si>
  <si>
    <t>konzultační a právní služby - samospráva</t>
  </si>
  <si>
    <t>konzultační a právní služby - státní správa</t>
  </si>
  <si>
    <t>ostatní služby - nerozděleno (malování, koberce, TV, rozhlas...)</t>
  </si>
  <si>
    <t>ostatní služby - služby MPSV (budova Podskalská)</t>
  </si>
  <si>
    <t>ostatní služby - Černošice</t>
  </si>
  <si>
    <t>opravy a udržování - nerozděleno</t>
  </si>
  <si>
    <t>opravy a udržování - přenesená působnost</t>
  </si>
  <si>
    <t>opravy a udržování - samospráva</t>
  </si>
  <si>
    <t>dálniční známky</t>
  </si>
  <si>
    <t>Místní správa ostatní - investiční výdaje</t>
  </si>
  <si>
    <t>auto - obnova</t>
  </si>
  <si>
    <t>Dolní Břežany - vybavení</t>
  </si>
  <si>
    <t>Celkem za ORJ 0000000200</t>
  </si>
  <si>
    <t>Ostatní sociální péče - běžné výdaje</t>
  </si>
  <si>
    <t>nákup tísňových tlačítek</t>
  </si>
  <si>
    <t>provoz tísňových tlačítek</t>
  </si>
  <si>
    <t>OSVZ - provozní výdaje</t>
  </si>
  <si>
    <t>ochranné pomůcky - vč. ochranné obuvi (3x)</t>
  </si>
  <si>
    <t>materiál (vč. receptů na opiáty)</t>
  </si>
  <si>
    <t>ostatní služby - supervize, tlumočení, taxi, očkování...</t>
  </si>
  <si>
    <t>Celkem za ORJ 0000000300</t>
  </si>
  <si>
    <t>Pěstounská péče - provozní výdaje</t>
  </si>
  <si>
    <t>OON - dohody (p. Mertin)</t>
  </si>
  <si>
    <t>voda - Václavská</t>
  </si>
  <si>
    <t>teplo - Václavská</t>
  </si>
  <si>
    <t>elektrická energie - Václavská</t>
  </si>
  <si>
    <t>PHM</t>
  </si>
  <si>
    <t>poštovné</t>
  </si>
  <si>
    <t>telekomunikace</t>
  </si>
  <si>
    <t>nájemné Václavská</t>
  </si>
  <si>
    <t>ostatní služby (Václavská, ventilace a chlazení, taxi, očkování, posudky...)</t>
  </si>
  <si>
    <t>služby pěstounům (školení, kurzy, tábory...)</t>
  </si>
  <si>
    <t>OSPOD - provozní výdaje - hrazené městem</t>
  </si>
  <si>
    <t>OSPOD - provozní výdaje - hrazené státem</t>
  </si>
  <si>
    <t>DDHM - mobily, PC, tiskárny, židle...</t>
  </si>
  <si>
    <t>povinné ručení - ÚZ 2</t>
  </si>
  <si>
    <t>nájemné - Václavská</t>
  </si>
  <si>
    <t>psychologické poradenství - ÚZ 2</t>
  </si>
  <si>
    <t>ostatní služby - Václavská, chlazení a ventilace, supervize, taxi, očkování, posudky...</t>
  </si>
  <si>
    <t>ostatní služby - recepce Václavská, očkování - ÚZ 2</t>
  </si>
  <si>
    <t>pohoštění - ÚZ 2</t>
  </si>
  <si>
    <t>věcné dary</t>
  </si>
  <si>
    <t>věcné dary - ÚZ 2</t>
  </si>
  <si>
    <t>dálniční známky (3x)</t>
  </si>
  <si>
    <t>Celkem za ORJ 0000000320</t>
  </si>
  <si>
    <t>Územní plán - provozní výdaje</t>
  </si>
  <si>
    <t>změna RP Javorová</t>
  </si>
  <si>
    <t>změna RP na Koutech</t>
  </si>
  <si>
    <t>změna č. 6 ÚP Černošice</t>
  </si>
  <si>
    <t>změna č. 7 ÚP Černošice - jednotný standard</t>
  </si>
  <si>
    <t>OÚP - provozní výdaje</t>
  </si>
  <si>
    <t>OON - dohody (částečné pokrytí chybějíích úvazků)</t>
  </si>
  <si>
    <t>materiál (tisk plánů)</t>
  </si>
  <si>
    <t>konzultační a právní služby</t>
  </si>
  <si>
    <t>Celkem za ORJ 0000000400</t>
  </si>
  <si>
    <t>OŽÚ - provozní výdaje</t>
  </si>
  <si>
    <t>občerstvení</t>
  </si>
  <si>
    <t>kontrolní nákupy</t>
  </si>
  <si>
    <t>Celkem za ORJ 0000000500</t>
  </si>
  <si>
    <t>OŽP - provozní výdaje</t>
  </si>
  <si>
    <t>uniforma pro SSL a myslivost</t>
  </si>
  <si>
    <t>materiál - rybářské a lovecké lístky, plomby</t>
  </si>
  <si>
    <t>ekologická rezerva</t>
  </si>
  <si>
    <t>Celkem za ORJ 0000000600</t>
  </si>
  <si>
    <t>SO - běžné výdaje</t>
  </si>
  <si>
    <t>pracovní bundy pro komisaře</t>
  </si>
  <si>
    <t>Celkem za ORJ 0000000700</t>
  </si>
  <si>
    <t>MŠ Barevný ostrov - provozní příspěvek</t>
  </si>
  <si>
    <t>MŠ Barevný ostrov - provozní příspěvek "na odpisy"</t>
  </si>
  <si>
    <t>MŠ Karlická - provozní příspěvek</t>
  </si>
  <si>
    <t>MŠ Karlická - provozní příspěvek "na odpisy"</t>
  </si>
  <si>
    <t>MŠ Topolská - provozní příspěvek</t>
  </si>
  <si>
    <t>MŠ Topolská - provozní příspěvek "na odpisy"</t>
  </si>
  <si>
    <t>MŠ Husova - provozní příspěvek</t>
  </si>
  <si>
    <t>MŠ Husova - provozní příspěvek "na odpisy"</t>
  </si>
  <si>
    <t>ZŠ - provozní příspěvek</t>
  </si>
  <si>
    <t>ZŠ - provozní příspěvek "na odpisy"</t>
  </si>
  <si>
    <t>ZUŠ - provozní příspěvek</t>
  </si>
  <si>
    <t>ZUŠ - provozní příspěvek "na odpisy"</t>
  </si>
  <si>
    <t>Zastupitelé - provozní výdaje</t>
  </si>
  <si>
    <t>odměny nečlenům zastupitelstva</t>
  </si>
  <si>
    <t>odměny členům zastupitelstva</t>
  </si>
  <si>
    <t>členské příspěvky SMO, SMS, OM</t>
  </si>
  <si>
    <t>příspěvek MAS Karlštejnsko</t>
  </si>
  <si>
    <t>členské příspěvky DSO RDB a Poberounské odpady</t>
  </si>
  <si>
    <t>Fond starosty</t>
  </si>
  <si>
    <t>FO - provozní výdaje</t>
  </si>
  <si>
    <t>ostatní služby - daňový poradce</t>
  </si>
  <si>
    <t>ostatní služby - vč. převozu peněz</t>
  </si>
  <si>
    <t>Humanitární zahraniční pomoc přímá -výhradně město</t>
  </si>
  <si>
    <t>Humanitární zahraniční pomoc přímá - výdaje výhradně města</t>
  </si>
  <si>
    <t>Příjmy a výdaje z fin. operací - provozní výdaje</t>
  </si>
  <si>
    <t>bankovní poplatky</t>
  </si>
  <si>
    <t>odvod DPH finančnímu úřadu</t>
  </si>
  <si>
    <t>Daň z příjmů za obec za minulý rok</t>
  </si>
  <si>
    <t>Rezerva všeobecná</t>
  </si>
  <si>
    <t>Rezerva rady</t>
  </si>
  <si>
    <t>Rezerva investiční</t>
  </si>
  <si>
    <t>Participativní rozpočet</t>
  </si>
  <si>
    <t>Participativní rozpočet "Černošická šance"</t>
  </si>
  <si>
    <t>Celkem za ORJ 0000000900</t>
  </si>
  <si>
    <t>OI - provozní výdaje</t>
  </si>
  <si>
    <t>autorské poplatky</t>
  </si>
  <si>
    <t>telekomunikace (mobily) - samospráva</t>
  </si>
  <si>
    <t>telekomunikace (mobily) - státní správa</t>
  </si>
  <si>
    <t>telekomunikace (mobily, pevné linky) - nerozdělené</t>
  </si>
  <si>
    <t>datové služby</t>
  </si>
  <si>
    <t>programové vybavení</t>
  </si>
  <si>
    <t>poplatky na konference</t>
  </si>
  <si>
    <t>ostatní nákupy - příspěvek OM?</t>
  </si>
  <si>
    <t>rezerva - ?</t>
  </si>
  <si>
    <t>OI - investiční výdaje</t>
  </si>
  <si>
    <t>Backup server - projekt INFRA</t>
  </si>
  <si>
    <t>Disk. pole pro Černošice (náhrada 2010) dle 2018</t>
  </si>
  <si>
    <t>FC (Fibre Channel) SAN switche - projekt INFRA</t>
  </si>
  <si>
    <t>Galileo - el. úřední deska</t>
  </si>
  <si>
    <t>HPE G2 R8000/Hardwire/230V Outlets (6) C19 (2) EIC 32A/6U Rackmount INTL UPS</t>
  </si>
  <si>
    <t>LAN switche - core - projekt INFRA</t>
  </si>
  <si>
    <t>Routery hraniční 2x (dle stávajících 2010) odhad</t>
  </si>
  <si>
    <t>Servery Černošice (náhrada za 2010) dle 2018</t>
  </si>
  <si>
    <t>Switche 48 běžná obměna 2x (běžné ceny)</t>
  </si>
  <si>
    <t>Switche L2/L3 páteřní redundantní: 2x Černošice, náhr. 2010</t>
  </si>
  <si>
    <t>backup diskové pole - projekt INFRA</t>
  </si>
  <si>
    <t>obměna nebo nákupy tiskáren velkých 3x 50 tis. (odhad)</t>
  </si>
  <si>
    <t>produkční diskové pole - projekt INFRA</t>
  </si>
  <si>
    <t>virtualizační server - projekt INFRA</t>
  </si>
  <si>
    <t>rezerva</t>
  </si>
  <si>
    <t>Celkem za ORJ 0000001000</t>
  </si>
  <si>
    <t>Zvláštní veterinární péče - běžné výdaje</t>
  </si>
  <si>
    <t>deratizace</t>
  </si>
  <si>
    <t>Silnice - provozní výdaje</t>
  </si>
  <si>
    <t>materiál (dopravní značky, navigační cedulky)</t>
  </si>
  <si>
    <t>konz. a právní služby</t>
  </si>
  <si>
    <t>ostatní služby - projekty, BOZP a TDI k opravám...</t>
  </si>
  <si>
    <t>opravy obrusných vrstev</t>
  </si>
  <si>
    <t>opravy příslušenství komunikací (sloupky, nástěnky, mobiliář...)</t>
  </si>
  <si>
    <t>opravy strojně položeným recyklátem s postřikem</t>
  </si>
  <si>
    <t>opravy výtluků</t>
  </si>
  <si>
    <t>čištění dešťové kanalizace</t>
  </si>
  <si>
    <t>Silnice - investiční výdaje</t>
  </si>
  <si>
    <t>bezpečnostní úpravy komunikací</t>
  </si>
  <si>
    <t>rekonstrukce místních komunikací - Akátová</t>
  </si>
  <si>
    <t>rekonstrukce místních komunikací - Boženy Němcové</t>
  </si>
  <si>
    <t>rekonstrukce místních komunikací - Javorová (zaměnitelná)</t>
  </si>
  <si>
    <t>rekonstrukce místních komunikací - Strakonická, Voskovcova, Sv. Čecha (spoluúčast)</t>
  </si>
  <si>
    <t>sanace svahu Na Marsu</t>
  </si>
  <si>
    <t>úprava návsi u kostela - pokračování</t>
  </si>
  <si>
    <t>Chodníky - provozní výdaje</t>
  </si>
  <si>
    <t>nájemné</t>
  </si>
  <si>
    <t>ostatní služby - opravy, doasfaltování</t>
  </si>
  <si>
    <t>Chodníky - investiční výdaje</t>
  </si>
  <si>
    <t>dokumentace pro nové stavby</t>
  </si>
  <si>
    <t>Přístřešky železničních zastávek, výpravní budova</t>
  </si>
  <si>
    <t>Dopravní obslužnost - autobusy - provozní výdaje</t>
  </si>
  <si>
    <t>autobusové linky</t>
  </si>
  <si>
    <t>Dopravní obslužnost - vlaky - provozní výdaje</t>
  </si>
  <si>
    <t>vlakové spoje</t>
  </si>
  <si>
    <t>Voda - provozní výdaje</t>
  </si>
  <si>
    <t>prádlo, oděv, obuv</t>
  </si>
  <si>
    <t>voda (PVK)</t>
  </si>
  <si>
    <t>elektrická energie</t>
  </si>
  <si>
    <t>telekomunikace (telemetrie)</t>
  </si>
  <si>
    <t>nájemné za vrty (p. Klán)</t>
  </si>
  <si>
    <t>Aquaconsult - technická a odborná pomoc</t>
  </si>
  <si>
    <t>cejchování a repase vodoměrů, revize, vyhledávání poruch</t>
  </si>
  <si>
    <t>rozbory vody a laboratorní práce</t>
  </si>
  <si>
    <t>výměna vodoměrů</t>
  </si>
  <si>
    <t>poplatky za odběr podzemních vod</t>
  </si>
  <si>
    <t>Voda - investiční výdaje</t>
  </si>
  <si>
    <t>měrné šachty pro rozdělení pásem a lepší identifikaci úniků vody (horní tlakové pásmo a Střední ul.)</t>
  </si>
  <si>
    <t>regenerace vrtů HV1 - HV3</t>
  </si>
  <si>
    <t>vodovod Na Marsu (a Pardubická) - obnova starého potrubí v havarijním stavu</t>
  </si>
  <si>
    <t>vodovod Radotínská (v případě rekonstrukce II/115)</t>
  </si>
  <si>
    <t>ČOV - provozní výdaje</t>
  </si>
  <si>
    <t>materiál vč. chemie do ČOV</t>
  </si>
  <si>
    <t>nafta do dieselagregátu - roční provoz vč. 1 dne havárie</t>
  </si>
  <si>
    <t>telekomunikce vč. telemetrie</t>
  </si>
  <si>
    <t>Aquaconsult - likvidace kalů</t>
  </si>
  <si>
    <t>Aquaconsult, Gematest - rozbory odpadních vod a laboratorní práce</t>
  </si>
  <si>
    <t>revize, dokumentace a projektové dokumentace pro opravy, čištění splaškové kanalizace vč. čerpacích jímek</t>
  </si>
  <si>
    <t>obnova PSOV Ukrajinská a Radotínksá vč. čerpadel a vystrojení</t>
  </si>
  <si>
    <t>sanace úseků kanalizačního přivaděče s opravou šachet</t>
  </si>
  <si>
    <t>servisní obnova míchadel na ČOV</t>
  </si>
  <si>
    <t>poplatky za vypouštění odpadních vod</t>
  </si>
  <si>
    <t>Kanalizace - investiční výdaje</t>
  </si>
  <si>
    <t>MŠ Karlická - investiční výdaje</t>
  </si>
  <si>
    <t>chodníky v areálu školky</t>
  </si>
  <si>
    <t>Hala Věry Čáslavské - provozní výdaje</t>
  </si>
  <si>
    <t>brigádníci</t>
  </si>
  <si>
    <t>Atletický ovál a venkovní sportoviště u ZŠ Mokrops</t>
  </si>
  <si>
    <t>honoráře umělcům</t>
  </si>
  <si>
    <t>PHM - ?</t>
  </si>
  <si>
    <t>ostatní služby - revize</t>
  </si>
  <si>
    <t>správa haly (32/2020 Jelínek)</t>
  </si>
  <si>
    <t>správa haly (331/2019 Linhart)</t>
  </si>
  <si>
    <t>správa haly (55/2017 Mastný)</t>
  </si>
  <si>
    <t>úklid haly (338/2016 Dvořák)</t>
  </si>
  <si>
    <t>správa oválu (32/2020 Jelínek)</t>
  </si>
  <si>
    <t>správa oválu (332/2019 Linhart)</t>
  </si>
  <si>
    <t>správa oválu (55/2017 Mastný)</t>
  </si>
  <si>
    <t>údržba oválu (438/2022 Bohata)</t>
  </si>
  <si>
    <t>úklid zázemí oválu (433/2022 Siebeltová)</t>
  </si>
  <si>
    <t>vestavba - kontrolní prohlídka požárního systému</t>
  </si>
  <si>
    <t>ZŠ - investiční výdaje</t>
  </si>
  <si>
    <t>rekonstrukce kmenových učeben</t>
  </si>
  <si>
    <t>rekonstrukce odborných učeben</t>
  </si>
  <si>
    <t>ZUŠ - investiční výdaje</t>
  </si>
  <si>
    <t>PD přístavby tanečního sálu</t>
  </si>
  <si>
    <t>Kulturní sál Vráž - provozní výdaje</t>
  </si>
  <si>
    <t>DDHM - obnova mikrofonů, nové stoly</t>
  </si>
  <si>
    <t>voda</t>
  </si>
  <si>
    <t>teplo</t>
  </si>
  <si>
    <t>ostatní služby - revize elektřiny, VZT, EZS, klapek</t>
  </si>
  <si>
    <t>správa a úklid sálů</t>
  </si>
  <si>
    <t>fond oprav SVJ</t>
  </si>
  <si>
    <t>Skatepark mezi ul. Radotínská a Berounkou</t>
  </si>
  <si>
    <t>skatepark</t>
  </si>
  <si>
    <t>Byty - provozní výdaje</t>
  </si>
  <si>
    <t>plyn</t>
  </si>
  <si>
    <t>datové služby - SW pro správu nemovitostí (Urbido)</t>
  </si>
  <si>
    <t>Byty - investiční výdaje</t>
  </si>
  <si>
    <t>PD na rekonstrukci statku Mokropsy</t>
  </si>
  <si>
    <t>Vila dům pro učitele - zahájení výstavby</t>
  </si>
  <si>
    <t>Nebyty - provozní výdaje</t>
  </si>
  <si>
    <t>nájemné za halu v Husově ulici</t>
  </si>
  <si>
    <t>právní a poradenské služby</t>
  </si>
  <si>
    <t>ostatní služby - revize (hala Husova, bývalá MP a pošta,..)</t>
  </si>
  <si>
    <t>Veřejné osvětlení - provozní výdaje</t>
  </si>
  <si>
    <t>ostatní služby - správa VO</t>
  </si>
  <si>
    <t>Veřejné osvětlení - investiční výdaje</t>
  </si>
  <si>
    <t>PD pro nová VO</t>
  </si>
  <si>
    <t>VO Boženy Němcové - nutné při rekonstrukce komunikace</t>
  </si>
  <si>
    <t>VO Husova - nezbytné pro splnění normových hodnot (impedance) v okolních ulicích</t>
  </si>
  <si>
    <t>VO Pražská - havarijní stav vrchního vedení</t>
  </si>
  <si>
    <t>VO Strakonická - nutné při rekonstrukce komunikace</t>
  </si>
  <si>
    <t>výměna svítidel za LED (dotace Program obnovy)</t>
  </si>
  <si>
    <t>Trafostanice - provozní výdaje</t>
  </si>
  <si>
    <t>Místní inženýrské sítě  - investiční výdaje</t>
  </si>
  <si>
    <t>FVE a energetická opatření (hala ZŠ, radnice, ČOV)</t>
  </si>
  <si>
    <t>FVE na Car port u DPS</t>
  </si>
  <si>
    <t>Územní rozvoj - provozní výdaje</t>
  </si>
  <si>
    <t>nájemné (bez nájemného za vrty, komunikace a cyklostezku)</t>
  </si>
  <si>
    <t>konzultační a právní služby - burzovní poplatky, studie, posudky</t>
  </si>
  <si>
    <t>náhrada za odstranění bildboardu (p. Koníček)</t>
  </si>
  <si>
    <t>kolky</t>
  </si>
  <si>
    <t>daň z nemovitostí 2024</t>
  </si>
  <si>
    <t>Rezerva - extrémní meteorologické jevy</t>
  </si>
  <si>
    <t>klimatická rezerva - extrémní meteorologické jevy vč. prevence</t>
  </si>
  <si>
    <t>Protipovodňová opatření - investiční výdaje</t>
  </si>
  <si>
    <t>odvodnění ulice Měsíční</t>
  </si>
  <si>
    <t>opatření k zadržování vody v krajině - protipovodňová stěna Na Drahách</t>
  </si>
  <si>
    <t>opatření k zadržování vody v krajině - retence Ostružinová</t>
  </si>
  <si>
    <t>DPS - investiční výdaje</t>
  </si>
  <si>
    <t>opravy DPS dle PD (okna, klempířské prvky, fasáda atd.)</t>
  </si>
  <si>
    <t>OISM - provozní výdaje</t>
  </si>
  <si>
    <t>Zelená střecha radnice</t>
  </si>
  <si>
    <t>zelená střecha radnice</t>
  </si>
  <si>
    <t>Pojištění - provozní výdaje</t>
  </si>
  <si>
    <t>Povinné úrazové pojištění zaměstnavatele - Kooperativa</t>
  </si>
  <si>
    <t>pojištění města</t>
  </si>
  <si>
    <t>Vyplacená pojistná plnění (3. osobám)</t>
  </si>
  <si>
    <t>Celkem za ORJ 0000001100</t>
  </si>
  <si>
    <t>Údržba městský lesů - provozní výdaje</t>
  </si>
  <si>
    <t>údržba městský lesů</t>
  </si>
  <si>
    <t>Silnice - provozní výdaje OTS</t>
  </si>
  <si>
    <t>Chodníky - provozní výdaje OTS</t>
  </si>
  <si>
    <t>DDHM - lavičky</t>
  </si>
  <si>
    <t>lavičky DPS a hřiště</t>
  </si>
  <si>
    <t>Značky - provozní výdaje</t>
  </si>
  <si>
    <t>Hřiště - provozní výdaje</t>
  </si>
  <si>
    <t>Pohřebnictví - provozní výdaje</t>
  </si>
  <si>
    <t>OON - dohody (hrobníci)</t>
  </si>
  <si>
    <t>materiál (věnce k pomníkům)</t>
  </si>
  <si>
    <t>nájem pozemku (hřbitov Černošice)</t>
  </si>
  <si>
    <t>redukční řez lip a tůjí (naposledy v r. 2012)</t>
  </si>
  <si>
    <t>Hřbitov Vráž</t>
  </si>
  <si>
    <t>hřbitov na Vráži</t>
  </si>
  <si>
    <t>OTS - provozní výdaje</t>
  </si>
  <si>
    <t>OON - dohody (i úklid)</t>
  </si>
  <si>
    <t>ochranné nápoje</t>
  </si>
  <si>
    <t>OTS - investiční výdaje</t>
  </si>
  <si>
    <t>bouda na nebezpečný odpad a bobíka</t>
  </si>
  <si>
    <t>kontejner na suť</t>
  </si>
  <si>
    <t>Odstraňování odpadu - provozní výdaje</t>
  </si>
  <si>
    <t>OON - dohody (čipování)</t>
  </si>
  <si>
    <t>čipy</t>
  </si>
  <si>
    <t>svoz TKO - POBERO, Rumpold, OSBET, Středočeské bioodpady</t>
  </si>
  <si>
    <t>Odpady (kontejnery SKO a BIO) - provozní výdaje</t>
  </si>
  <si>
    <t>knihy, tisk - zákon o odpadech</t>
  </si>
  <si>
    <t>Nákup materiálu (koše, sáčky na psí exkrementy)</t>
  </si>
  <si>
    <t>Rekultivace skládky U Dubu</t>
  </si>
  <si>
    <t>monitoring podzemních a povrchových vod</t>
  </si>
  <si>
    <t>Zeleň - provozní výdaje</t>
  </si>
  <si>
    <t>ostatní služby - revize (BOZP), odborný ořez veřejné zeleně, údržba zahrady u radnice, vč. neplánovaných výsadeb</t>
  </si>
  <si>
    <t>Celkem za ORJ 0000001200</t>
  </si>
  <si>
    <t>Hasiči - provozní výdaje</t>
  </si>
  <si>
    <t>prádlo, oděv, obuv (výstroj)</t>
  </si>
  <si>
    <t>telekomunice</t>
  </si>
  <si>
    <t>pojištění odpovědnosti a úrazu</t>
  </si>
  <si>
    <t>údržba a aktualizace systému Fireport</t>
  </si>
  <si>
    <t>ostatní služby (revize, STK, prohlídky)</t>
  </si>
  <si>
    <t>Celkem za ORJ 0000001300</t>
  </si>
  <si>
    <t>DPS - provozní výdaje</t>
  </si>
  <si>
    <t>telekomunikace - pevné linky, wifi, satelitní TV</t>
  </si>
  <si>
    <t>rezerva - opravy bytů</t>
  </si>
  <si>
    <t>vyúčtování služeb bytů - vratky</t>
  </si>
  <si>
    <t>Pečovatelská služba - provozní výdaje</t>
  </si>
  <si>
    <t>nákup zboží - obědy</t>
  </si>
  <si>
    <t>ostatní služby - výlety pro klienty</t>
  </si>
  <si>
    <t>Fond krizové pomoci</t>
  </si>
  <si>
    <t>Péče o seniory</t>
  </si>
  <si>
    <t>honoráře</t>
  </si>
  <si>
    <t>aktivity pro seniory</t>
  </si>
  <si>
    <t>pohoštění na akce pro seniory</t>
  </si>
  <si>
    <t>granty sociální</t>
  </si>
  <si>
    <t>Celkem za ORJ 0000001400</t>
  </si>
  <si>
    <t>OSÚ - provozní výdaje</t>
  </si>
  <si>
    <t>rezerva na posudky</t>
  </si>
  <si>
    <t>Celkem za ORJ 0000001500</t>
  </si>
  <si>
    <t>OP - provozní výdaje</t>
  </si>
  <si>
    <t>materiál (pokutové bloky)</t>
  </si>
  <si>
    <t>odborné posudky</t>
  </si>
  <si>
    <t>Celkem za ORJ 0000001600</t>
  </si>
  <si>
    <t>Právní odbor - běžné výdaje</t>
  </si>
  <si>
    <t>ostatní služby - vyvlastňování</t>
  </si>
  <si>
    <t>Celkem za ORJ 0000001700</t>
  </si>
  <si>
    <t>MP - provozní výdaje</t>
  </si>
  <si>
    <t>potraviny</t>
  </si>
  <si>
    <t>elektrická energie (včetně kamer)</t>
  </si>
  <si>
    <t>školení - vč. prolongací</t>
  </si>
  <si>
    <t>datové služby (SW MP Manager)</t>
  </si>
  <si>
    <t>ostatní služby - atesty radarů, lék. prohlídky, očkování, průkazy</t>
  </si>
  <si>
    <t>MP - útulky pro zvířata</t>
  </si>
  <si>
    <t>útulky pro zvířata</t>
  </si>
  <si>
    <t>SW do notebooků a PC</t>
  </si>
  <si>
    <t>MP - investiční výdaje</t>
  </si>
  <si>
    <t>auto</t>
  </si>
  <si>
    <t>Celkem za ORJ 0000002000</t>
  </si>
  <si>
    <t>Celkem</t>
  </si>
  <si>
    <t>Souhrnný dotační vztah - výkon st. správy</t>
  </si>
  <si>
    <t>Celkem za ORJ 0000000000</t>
  </si>
  <si>
    <t>Knihovna - příjmy</t>
  </si>
  <si>
    <t>registrační poplatky a knihovnické služby</t>
  </si>
  <si>
    <t>IL - příjmy - inzerce</t>
  </si>
  <si>
    <t>inzerce v IL</t>
  </si>
  <si>
    <t>Kultura - příjmy</t>
  </si>
  <si>
    <t>příjmy z poskytování službe - plakáty</t>
  </si>
  <si>
    <t>prodej zboží - knihy</t>
  </si>
  <si>
    <t>Státní příspěvek na výkon pěstounské péče</t>
  </si>
  <si>
    <t>OSPOD - dotace</t>
  </si>
  <si>
    <t>OŽÚ - příjmy</t>
  </si>
  <si>
    <t>správní poplatky</t>
  </si>
  <si>
    <t>Přijaté sankční platby od jiných subjektů - pokuty</t>
  </si>
  <si>
    <t>náhrady nákladů řízení</t>
  </si>
  <si>
    <t>OŽP - příjmy</t>
  </si>
  <si>
    <t>Přijaté sankční platby - ekologické pokuty</t>
  </si>
  <si>
    <t>SO - příjmy</t>
  </si>
  <si>
    <t>veřejnoprávní smlouvy na výkon přenesené působnosti</t>
  </si>
  <si>
    <t>přijaté pokuty</t>
  </si>
  <si>
    <t>DzP FO ze závislé činnosti</t>
  </si>
  <si>
    <t>DzP FO placená plátci (za zaměstnance)</t>
  </si>
  <si>
    <t>DzP FO ze SVČ (z přiznání)</t>
  </si>
  <si>
    <t>DzP FO placená poplatníky (zejména OSVČ; pouze sdílená část)</t>
  </si>
  <si>
    <t>DzP FO vybíraná srážkou</t>
  </si>
  <si>
    <t>DzP PO</t>
  </si>
  <si>
    <t>DzP právnických osob</t>
  </si>
  <si>
    <t>DPH</t>
  </si>
  <si>
    <t>Příjem - poplatek ze psů</t>
  </si>
  <si>
    <t>poplatek ze psů</t>
  </si>
  <si>
    <t>Příjem - poplatek z pobytu</t>
  </si>
  <si>
    <t>poplatek z pobytu</t>
  </si>
  <si>
    <t>Příjem - poplatek za likvidaci komunálního odpadu</t>
  </si>
  <si>
    <t>poplatek za likvidaci komunálního odpadu</t>
  </si>
  <si>
    <t>FO - příjmy</t>
  </si>
  <si>
    <t>správní poplatky (splátkové kalendáře)</t>
  </si>
  <si>
    <t>Daň z hazardních her</t>
  </si>
  <si>
    <t>Daň z nemovitostí</t>
  </si>
  <si>
    <t>Příjmy a výdaje z fin. operací - příjmy</t>
  </si>
  <si>
    <t>úroky z běžných a vkladových účtů</t>
  </si>
  <si>
    <t>OISM - příjmy</t>
  </si>
  <si>
    <t>poplatek za užívání veřejného prostranství</t>
  </si>
  <si>
    <t>Dopravní obslužnost - příjmy</t>
  </si>
  <si>
    <t>pronájem zastávek</t>
  </si>
  <si>
    <t>Voda - příjmy</t>
  </si>
  <si>
    <t>Příjmy z poskytování služeb - vodné + stočné</t>
  </si>
  <si>
    <t>ČOV - příjmy</t>
  </si>
  <si>
    <t>ČOV - fekální vozy</t>
  </si>
  <si>
    <t>ČOV - plánovací smlouvy (příspěvky na infrastrukturu)</t>
  </si>
  <si>
    <t>Hala Věry Čáslavské - příjmy</t>
  </si>
  <si>
    <t>příjmy z pronájmu</t>
  </si>
  <si>
    <t>Kuturní sál Vráž - příjmy</t>
  </si>
  <si>
    <t>pronájem sálu</t>
  </si>
  <si>
    <t>Byty - příjmy</t>
  </si>
  <si>
    <t>služby související s nájmem</t>
  </si>
  <si>
    <t>Nebyty - příjmy</t>
  </si>
  <si>
    <t>služby spojené s nájmem</t>
  </si>
  <si>
    <t>příjmy z pronájmu pozemků</t>
  </si>
  <si>
    <t>příjmy z pronájmu ost. nemovitostí</t>
  </si>
  <si>
    <t>Územní rozvoj - příjmy</t>
  </si>
  <si>
    <t>příjmy z věcných břemen</t>
  </si>
  <si>
    <t>prodej pozemků</t>
  </si>
  <si>
    <t>Pohřebnictví - příjmy</t>
  </si>
  <si>
    <t>příjmy z poskytování služeb (pronájmy hrobových míst)</t>
  </si>
  <si>
    <t>OTS - příjmy</t>
  </si>
  <si>
    <t>příjmy z poskytování služeb</t>
  </si>
  <si>
    <t>Odstraňování odpadu - příjmy</t>
  </si>
  <si>
    <t>prodej popelnic</t>
  </si>
  <si>
    <t>Odpady (kontejnery SKO a BIO) - příjmy</t>
  </si>
  <si>
    <t>příjmy z poskytování služeb (kontejnery SKO a bio)</t>
  </si>
  <si>
    <t>Využívání odpadů - příjmy</t>
  </si>
  <si>
    <t>podnikatelé odpady</t>
  </si>
  <si>
    <t>přijaté nekapitálové příspěvky a náhrady - EKOKOM, Asekol, Elektrowin, Trafin</t>
  </si>
  <si>
    <t>DPS - příjmy</t>
  </si>
  <si>
    <t>služby spojené s pronájmem</t>
  </si>
  <si>
    <t>Pečovatelská služba - příjmy</t>
  </si>
  <si>
    <t>příjmy z prodeje zboží - obědy</t>
  </si>
  <si>
    <t>OSÚ - příjmy</t>
  </si>
  <si>
    <t>OP - příjmy</t>
  </si>
  <si>
    <t>veřejnoprávní smlouvy - výkon přenesené působnosti</t>
  </si>
  <si>
    <t>pokuty za dopravní přestupky</t>
  </si>
  <si>
    <t>pokuty za dopravní přestupky - úsekové měření</t>
  </si>
  <si>
    <t>MP - příjmy</t>
  </si>
  <si>
    <t>veřejnoprávní smlouvy - výkon MP</t>
  </si>
  <si>
    <t>pokuty</t>
  </si>
  <si>
    <t>Celková bilance</t>
  </si>
  <si>
    <t>v tis. Kč</t>
  </si>
  <si>
    <t>řádek</t>
  </si>
  <si>
    <t>Skutečnost 2021</t>
  </si>
  <si>
    <t>Skutečnost 2020</t>
  </si>
  <si>
    <t>Celkem výdaje</t>
  </si>
  <si>
    <t xml:space="preserve"> - běžné</t>
  </si>
  <si>
    <t xml:space="preserve"> - investiční</t>
  </si>
  <si>
    <t>Celkem příjmy</t>
  </si>
  <si>
    <t xml:space="preserve"> - daňové a vlastní</t>
  </si>
  <si>
    <t xml:space="preserve"> - kapitálové</t>
  </si>
  <si>
    <t xml:space="preserve"> - dotační</t>
  </si>
  <si>
    <t>Rozpočtové saldo (ř.2 - ř.1)</t>
  </si>
  <si>
    <t>schodek rozpočtu záporný, přebytek v případě kladného čísla</t>
  </si>
  <si>
    <t>Zapojení dlouhodobého úvěru</t>
  </si>
  <si>
    <t>Splácení úvěrů a půjček</t>
  </si>
  <si>
    <t xml:space="preserve"> - úvěr na halu</t>
  </si>
  <si>
    <t xml:space="preserve"> - úvěr na radnici</t>
  </si>
  <si>
    <t xml:space="preserve"> - úvěr na VT II</t>
  </si>
  <si>
    <t>Změna stavu účtů</t>
  </si>
  <si>
    <t xml:space="preserve"> - zapojení zůstatku účtu</t>
  </si>
  <si>
    <t xml:space="preserve"> - nevyčerpaný příspěvěk na výkon pěstounské péče</t>
  </si>
  <si>
    <t xml:space="preserve"> - Nevyčerpané prostředky SF</t>
  </si>
  <si>
    <t>Celkové výdaje (ř.1 + ř.5)</t>
  </si>
  <si>
    <t>Celkové zdroje financování (ř.2 + ř.4 + ř.6)</t>
  </si>
  <si>
    <t>Schodek rozpočtu (ř.8 - ř.7)</t>
  </si>
  <si>
    <t>Zapojení úvěru k financování rozpočtového schodku</t>
  </si>
  <si>
    <t>vrácení zápůjčky - MAS Karlštejnsko</t>
  </si>
  <si>
    <t>Zastupitelé - příjem</t>
  </si>
  <si>
    <t>Schválený rozpočet 2023</t>
  </si>
  <si>
    <t>Upravený rozpočet 2023 k 30. 9.</t>
  </si>
  <si>
    <t>Skutečnost 2023 k 30. 9.</t>
  </si>
  <si>
    <t>Skutečnost 2022</t>
  </si>
  <si>
    <t>Zapojení zůstatku účtu</t>
  </si>
  <si>
    <t>náborové příspěvky - ÚZ 2</t>
  </si>
  <si>
    <t>správa spisovny OSPOD - ÚZ 2</t>
  </si>
  <si>
    <t>sociální pojištění - ÚZ 2</t>
  </si>
  <si>
    <t>zdravotní pojištění - ÚZ 2</t>
  </si>
  <si>
    <t>2x zásobník a 2x stojan na prospekty - ÚZ 2</t>
  </si>
  <si>
    <t>materiál - vybavení kuchyňky - ÚZ 2</t>
  </si>
  <si>
    <t>školení - ÚZ 2</t>
  </si>
  <si>
    <t>výdaje nenárokované v r. 2024</t>
  </si>
  <si>
    <t>rezerva - nájem Dolní Břežany nebo vybavení pro eDokladovku</t>
  </si>
  <si>
    <t>% změna 
Návrh 2024/ Skutečnost 2022</t>
  </si>
  <si>
    <t>rezerva na odpisy - "A" MŠ Topolská</t>
  </si>
  <si>
    <t>rezerva na odpisy - nepředaný majetek</t>
  </si>
  <si>
    <t>závlaha z retence - zeleň okolo školy</t>
  </si>
  <si>
    <t xml:space="preserve">popelnice na prodej </t>
  </si>
  <si>
    <t>materiál Na Vysoké - podíl dotace</t>
  </si>
  <si>
    <t>služby Na Vysoké</t>
  </si>
  <si>
    <t>materiál - včetně potenciálních nápadů</t>
  </si>
  <si>
    <t>dosadba uhynulých stromů</t>
  </si>
  <si>
    <t>nájemné (pí Fillová, p. Petelík a další)</t>
  </si>
  <si>
    <t>oprava historických vrat</t>
  </si>
  <si>
    <t>Přístřešky železničních zastávek, výpravní budova - Štáfek</t>
  </si>
  <si>
    <t>VO Radotínská</t>
  </si>
  <si>
    <t>ARCGis pro OÚP</t>
  </si>
  <si>
    <t>Oracle 19</t>
  </si>
  <si>
    <t>Usnesení rady a zastupitelstva (náhrada za TED)</t>
  </si>
  <si>
    <t>WinSvrDCCore 2019 SNGL MVL 16Lic CoreLic 2x</t>
  </si>
  <si>
    <t>serverový software pro nové DC, projekt INFRA</t>
  </si>
  <si>
    <t>implementace - projekt INFRA</t>
  </si>
  <si>
    <t>vratka dotace ÚZ 13015</t>
  </si>
  <si>
    <t>vratka dotace ÚZ 13010</t>
  </si>
  <si>
    <t>projekt akustických úprav zasadací místnosti v hasičárně</t>
  </si>
  <si>
    <t>Na Pískách - přeložka ČEZ</t>
  </si>
  <si>
    <t>příspěvek na výstavbu V+K Osada Jas</t>
  </si>
  <si>
    <t>Schválený rozpočet města Černošice na rok 2024</t>
  </si>
  <si>
    <t>Schválený rozpočet v tis. Kč</t>
  </si>
  <si>
    <t>SCHVÁLENÝ ROZPOČET PŘÍJMŮ DLE ORJ, ODPA, POL A ORG NA ROK 2024</t>
  </si>
  <si>
    <t>SCHVÁLENÝ ROZPOČET VÝDAJŮ DLE ORJ, ODPA, POL A ORG NA ROK 2024</t>
  </si>
  <si>
    <t>Územní rozvoj  - investiční výdaje</t>
  </si>
  <si>
    <t>nákup pozemků - haly Husova</t>
  </si>
  <si>
    <t>rekultivace zeleně - hřbitov u kostela</t>
  </si>
  <si>
    <t>příjem dotace ÚSES - NIV</t>
  </si>
  <si>
    <t>příjem dotace ÚSES - IVN</t>
  </si>
  <si>
    <t>Hasiči - investiční výdaje</t>
  </si>
  <si>
    <t>Schálený rozpočet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</si>
</sst>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0"/>
    <numFmt numFmtId="167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9"/>
      <name val="Arial CE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15" fillId="0" borderId="0"/>
    <xf numFmtId="0" fontId="16" fillId="0" borderId="0"/>
    <xf numFmtId="0" fontId="5" fillId="0" borderId="0"/>
  </cellStyleXfs>
  <cellXfs count="119">
    <xf numFmtId="0" fontId="0" fillId="0" borderId="0" xfId="0"/>
    <xf numFmtId="0" fontId="5" fillId="0" borderId="0" xfId="1"/>
    <xf numFmtId="0" fontId="6" fillId="0" borderId="0" xfId="1" applyFont="1" applyAlignment="1">
      <alignment horizontal="left"/>
    </xf>
    <xf numFmtId="0" fontId="7" fillId="0" borderId="0" xfId="1" applyFont="1"/>
    <xf numFmtId="0" fontId="6" fillId="0" borderId="0" xfId="1" applyFont="1"/>
    <xf numFmtId="0" fontId="8" fillId="0" borderId="0" xfId="1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4" fontId="10" fillId="2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/>
    </xf>
    <xf numFmtId="3" fontId="10" fillId="2" borderId="8" xfId="1" applyNumberFormat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0" fontId="8" fillId="0" borderId="0" xfId="2" applyNumberFormat="1" applyFont="1" applyFill="1" applyAlignment="1">
      <alignment vertical="center"/>
    </xf>
    <xf numFmtId="0" fontId="5" fillId="0" borderId="0" xfId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3" fontId="7" fillId="0" borderId="9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164" fontId="7" fillId="0" borderId="11" xfId="1" applyNumberFormat="1" applyFont="1" applyBorder="1" applyAlignment="1">
      <alignment horizontal="right" vertical="center"/>
    </xf>
    <xf numFmtId="3" fontId="5" fillId="0" borderId="0" xfId="1" applyNumberFormat="1" applyAlignment="1">
      <alignment vertical="center"/>
    </xf>
    <xf numFmtId="0" fontId="7" fillId="0" borderId="7" xfId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3" fontId="7" fillId="0" borderId="16" xfId="1" applyNumberFormat="1" applyFont="1" applyBorder="1" applyAlignment="1">
      <alignment horizontal="right" vertical="center"/>
    </xf>
    <xf numFmtId="164" fontId="7" fillId="0" borderId="17" xfId="1" applyNumberFormat="1" applyFont="1" applyBorder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3" fontId="7" fillId="0" borderId="22" xfId="1" applyNumberFormat="1" applyFont="1" applyBorder="1" applyAlignment="1">
      <alignment vertical="center"/>
    </xf>
    <xf numFmtId="164" fontId="7" fillId="0" borderId="23" xfId="1" applyNumberFormat="1" applyFont="1" applyBorder="1" applyAlignment="1">
      <alignment horizontal="right" vertical="center"/>
    </xf>
    <xf numFmtId="0" fontId="11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24" xfId="1" applyFont="1" applyBorder="1" applyAlignment="1">
      <alignment vertical="center"/>
    </xf>
    <xf numFmtId="3" fontId="7" fillId="0" borderId="25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vertical="center"/>
    </xf>
    <xf numFmtId="3" fontId="7" fillId="0" borderId="26" xfId="1" applyNumberFormat="1" applyFont="1" applyBorder="1" applyAlignment="1">
      <alignment vertical="center"/>
    </xf>
    <xf numFmtId="3" fontId="7" fillId="0" borderId="16" xfId="1" applyNumberFormat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5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3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3" fontId="7" fillId="0" borderId="5" xfId="1" applyNumberFormat="1" applyFont="1" applyBorder="1" applyAlignment="1">
      <alignment vertical="center"/>
    </xf>
    <xf numFmtId="1" fontId="5" fillId="0" borderId="0" xfId="1" applyNumberFormat="1" applyAlignment="1">
      <alignment vertical="center"/>
    </xf>
    <xf numFmtId="3" fontId="7" fillId="0" borderId="23" xfId="1" applyNumberFormat="1" applyFont="1" applyBorder="1" applyAlignment="1">
      <alignment vertical="center"/>
    </xf>
    <xf numFmtId="3" fontId="5" fillId="0" borderId="0" xfId="1" applyNumberFormat="1"/>
    <xf numFmtId="11" fontId="13" fillId="0" borderId="0" xfId="1" applyNumberFormat="1" applyFont="1" applyAlignment="1">
      <alignment vertical="center"/>
    </xf>
    <xf numFmtId="0" fontId="5" fillId="0" borderId="27" xfId="1" applyBorder="1" applyAlignment="1">
      <alignment vertical="center"/>
    </xf>
    <xf numFmtId="0" fontId="5" fillId="0" borderId="27" xfId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3" fontId="12" fillId="0" borderId="27" xfId="1" applyNumberFormat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11" fontId="13" fillId="0" borderId="27" xfId="1" applyNumberFormat="1" applyFont="1" applyBorder="1" applyAlignment="1">
      <alignment vertical="center"/>
    </xf>
    <xf numFmtId="0" fontId="14" fillId="0" borderId="27" xfId="1" applyFont="1" applyBorder="1" applyAlignment="1">
      <alignment vertical="center"/>
    </xf>
    <xf numFmtId="3" fontId="7" fillId="0" borderId="12" xfId="1" applyNumberFormat="1" applyFont="1" applyBorder="1" applyAlignment="1">
      <alignment horizontal="right"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20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7" fillId="0" borderId="15" xfId="1" applyNumberFormat="1" applyFont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1" fontId="0" fillId="0" borderId="0" xfId="0" applyNumberFormat="1" applyFill="1"/>
    <xf numFmtId="0" fontId="4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8" fillId="0" borderId="0" xfId="5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4" fontId="0" fillId="0" borderId="0" xfId="0" applyNumberFormat="1" applyFill="1"/>
    <xf numFmtId="0" fontId="18" fillId="0" borderId="0" xfId="5" applyFont="1" applyFill="1" applyAlignment="1">
      <alignment horizontal="center"/>
    </xf>
    <xf numFmtId="0" fontId="18" fillId="0" borderId="0" xfId="5" applyFont="1" applyFill="1" applyAlignment="1">
      <alignment horizontal="left"/>
    </xf>
    <xf numFmtId="1" fontId="18" fillId="0" borderId="0" xfId="5" applyNumberFormat="1" applyFont="1" applyFill="1" applyAlignment="1">
      <alignment horizontal="center"/>
    </xf>
    <xf numFmtId="4" fontId="18" fillId="0" borderId="0" xfId="5" applyNumberFormat="1" applyFont="1" applyFill="1" applyAlignment="1">
      <alignment horizontal="right"/>
    </xf>
    <xf numFmtId="0" fontId="17" fillId="0" borderId="28" xfId="5" applyFont="1" applyFill="1" applyBorder="1" applyAlignment="1">
      <alignment horizontal="center"/>
    </xf>
    <xf numFmtId="0" fontId="17" fillId="0" borderId="28" xfId="5" applyFont="1" applyFill="1" applyBorder="1" applyAlignment="1">
      <alignment horizontal="left"/>
    </xf>
    <xf numFmtId="4" fontId="17" fillId="0" borderId="28" xfId="5" applyNumberFormat="1" applyFont="1" applyFill="1" applyBorder="1" applyAlignment="1">
      <alignment horizontal="center"/>
    </xf>
    <xf numFmtId="1" fontId="17" fillId="0" borderId="28" xfId="5" applyNumberFormat="1" applyFont="1" applyFill="1" applyBorder="1" applyAlignment="1">
      <alignment horizontal="center"/>
    </xf>
    <xf numFmtId="4" fontId="17" fillId="0" borderId="28" xfId="5" applyNumberFormat="1" applyFont="1" applyFill="1" applyBorder="1" applyAlignment="1">
      <alignment horizontal="left"/>
    </xf>
    <xf numFmtId="4" fontId="17" fillId="0" borderId="28" xfId="5" applyNumberFormat="1" applyFont="1" applyFill="1" applyBorder="1" applyAlignment="1">
      <alignment horizontal="right"/>
    </xf>
    <xf numFmtId="0" fontId="17" fillId="0" borderId="0" xfId="5" applyFont="1" applyFill="1" applyAlignment="1">
      <alignment horizontal="left"/>
    </xf>
    <xf numFmtId="0" fontId="17" fillId="0" borderId="0" xfId="5" applyFont="1" applyFill="1" applyAlignment="1">
      <alignment horizontal="center"/>
    </xf>
    <xf numFmtId="4" fontId="17" fillId="0" borderId="0" xfId="5" applyNumberFormat="1" applyFont="1" applyFill="1" applyAlignment="1">
      <alignment horizontal="center"/>
    </xf>
    <xf numFmtId="1" fontId="17" fillId="0" borderId="0" xfId="5" applyNumberFormat="1" applyFont="1" applyFill="1" applyAlignment="1">
      <alignment horizontal="center"/>
    </xf>
    <xf numFmtId="4" fontId="17" fillId="0" borderId="0" xfId="5" applyNumberFormat="1" applyFont="1" applyFill="1" applyAlignment="1">
      <alignment horizontal="left"/>
    </xf>
    <xf numFmtId="4" fontId="17" fillId="0" borderId="0" xfId="5" applyNumberFormat="1" applyFont="1" applyFill="1" applyAlignment="1">
      <alignment horizontal="right"/>
    </xf>
    <xf numFmtId="0" fontId="5" fillId="0" borderId="0" xfId="5" applyFill="1"/>
  </cellXfs>
  <cellStyles count="6">
    <cellStyle name="Excel Built-in Normal" xfId="3" xr:uid="{00000000-0005-0000-0000-000000000000}"/>
    <cellStyle name="Normální" xfId="0" builtinId="0"/>
    <cellStyle name="Normální 2" xfId="1" xr:uid="{00000000-0005-0000-0000-000002000000}"/>
    <cellStyle name="Normální 3" xfId="4" xr:uid="{00000000-0005-0000-0000-000003000000}"/>
    <cellStyle name="Normální 5" xfId="5" xr:uid="{00000000-0005-0000-0000-000004000000}"/>
    <cellStyle name="Procenta 2" xfId="2" xr:uid="{00000000-0005-0000-0000-000005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B1" sqref="B1"/>
    </sheetView>
  </sheetViews>
  <sheetFormatPr defaultRowHeight="12.75" x14ac:dyDescent="0.2"/>
  <cols>
    <col min="1" max="1" width="2.140625" style="1" customWidth="1"/>
    <col min="2" max="2" width="5.28515625" style="1" bestFit="1" customWidth="1"/>
    <col min="3" max="3" width="60.42578125" style="1" customWidth="1"/>
    <col min="4" max="10" width="13.5703125" style="1" customWidth="1"/>
    <col min="11" max="11" width="19.7109375" style="1" customWidth="1"/>
    <col min="12" max="16384" width="9.140625" style="1"/>
  </cols>
  <sheetData>
    <row r="1" spans="1:15" ht="15.75" x14ac:dyDescent="0.25">
      <c r="B1" s="2" t="s">
        <v>601</v>
      </c>
      <c r="C1" s="3"/>
    </row>
    <row r="2" spans="1:15" ht="15.75" x14ac:dyDescent="0.25">
      <c r="B2" s="2" t="s">
        <v>534</v>
      </c>
      <c r="C2" s="4"/>
    </row>
    <row r="3" spans="1:15" ht="13.5" thickBot="1" x14ac:dyDescent="0.25"/>
    <row r="4" spans="1:15" ht="13.5" thickBot="1" x14ac:dyDescent="0.25">
      <c r="A4" s="5"/>
      <c r="B4" s="6"/>
      <c r="C4" s="7"/>
      <c r="D4" s="72" t="s">
        <v>535</v>
      </c>
      <c r="E4" s="73"/>
      <c r="F4" s="73"/>
      <c r="G4" s="73"/>
      <c r="H4" s="73"/>
      <c r="I4" s="73"/>
      <c r="J4" s="73"/>
      <c r="K4" s="74"/>
      <c r="L4" s="5"/>
      <c r="M4" s="5"/>
      <c r="N4" s="5"/>
      <c r="O4" s="5"/>
    </row>
    <row r="5" spans="1:15" ht="36" x14ac:dyDescent="0.2">
      <c r="A5" s="5"/>
      <c r="B5" s="8" t="s">
        <v>536</v>
      </c>
      <c r="C5" s="9"/>
      <c r="D5" s="10" t="s">
        <v>611</v>
      </c>
      <c r="E5" s="11" t="s">
        <v>563</v>
      </c>
      <c r="F5" s="12" t="s">
        <v>564</v>
      </c>
      <c r="G5" s="12" t="s">
        <v>565</v>
      </c>
      <c r="H5" s="12" t="s">
        <v>566</v>
      </c>
      <c r="I5" s="12" t="s">
        <v>537</v>
      </c>
      <c r="J5" s="12" t="s">
        <v>538</v>
      </c>
      <c r="K5" s="13" t="s">
        <v>577</v>
      </c>
      <c r="L5" s="5"/>
      <c r="M5" s="5"/>
      <c r="N5" s="14"/>
      <c r="O5" s="14"/>
    </row>
    <row r="6" spans="1:15" ht="15.75" x14ac:dyDescent="0.2">
      <c r="A6" s="15"/>
      <c r="B6" s="16">
        <v>1</v>
      </c>
      <c r="C6" s="17" t="s">
        <v>539</v>
      </c>
      <c r="D6" s="66">
        <f t="shared" ref="D6:J6" si="0">SUM(D7:D8)</f>
        <v>536821.73800000001</v>
      </c>
      <c r="E6" s="18">
        <f t="shared" si="0"/>
        <v>490435.37400000001</v>
      </c>
      <c r="F6" s="19">
        <f t="shared" si="0"/>
        <v>514502.75400000002</v>
      </c>
      <c r="G6" s="19">
        <f t="shared" si="0"/>
        <v>318480.62799999997</v>
      </c>
      <c r="H6" s="19">
        <f t="shared" si="0"/>
        <v>408579.11600000004</v>
      </c>
      <c r="I6" s="19">
        <f t="shared" si="0"/>
        <v>338676.64</v>
      </c>
      <c r="J6" s="19">
        <f t="shared" si="0"/>
        <v>331858.25225000002</v>
      </c>
      <c r="K6" s="20">
        <f>D6/H6-1</f>
        <v>0.31387463768461421</v>
      </c>
      <c r="L6" s="15"/>
      <c r="M6" s="21"/>
      <c r="N6" s="21"/>
      <c r="O6" s="21"/>
    </row>
    <row r="7" spans="1:15" ht="15.75" x14ac:dyDescent="0.2">
      <c r="A7" s="15"/>
      <c r="B7" s="16"/>
      <c r="C7" s="22" t="s">
        <v>540</v>
      </c>
      <c r="D7" s="66">
        <f>'Výdaje provozní'!G855</f>
        <v>388038.79300000001</v>
      </c>
      <c r="E7" s="23">
        <f>366778.326</f>
        <v>366778.326</v>
      </c>
      <c r="F7" s="19">
        <v>387007.46100000001</v>
      </c>
      <c r="G7" s="19">
        <f>617723.806-354211.155</f>
        <v>263512.65099999995</v>
      </c>
      <c r="H7" s="19">
        <f>838515.784-528027.928</f>
        <v>310487.85600000003</v>
      </c>
      <c r="I7" s="19">
        <f>663089.174-390677.456</f>
        <v>272411.71799999999</v>
      </c>
      <c r="J7" s="19">
        <f>638430.66341-372748.3921</f>
        <v>265682.27131000004</v>
      </c>
      <c r="K7" s="20"/>
      <c r="L7" s="15"/>
      <c r="M7" s="21"/>
      <c r="N7" s="21"/>
      <c r="O7" s="21"/>
    </row>
    <row r="8" spans="1:15" ht="15.75" x14ac:dyDescent="0.2">
      <c r="A8" s="15"/>
      <c r="B8" s="16"/>
      <c r="C8" s="22" t="s">
        <v>541</v>
      </c>
      <c r="D8" s="66">
        <f>'Výdaje investiční'!G177</f>
        <v>148782.94500000001</v>
      </c>
      <c r="E8" s="23">
        <v>123657.048</v>
      </c>
      <c r="F8" s="19">
        <v>127495.29300000001</v>
      </c>
      <c r="G8" s="19">
        <v>54967.976999999999</v>
      </c>
      <c r="H8" s="19">
        <v>98091.26</v>
      </c>
      <c r="I8" s="19">
        <v>66264.922000000006</v>
      </c>
      <c r="J8" s="19">
        <v>66175.980939999994</v>
      </c>
      <c r="K8" s="20"/>
      <c r="L8" s="15"/>
      <c r="M8" s="21"/>
      <c r="N8" s="21"/>
      <c r="O8" s="21"/>
    </row>
    <row r="9" spans="1:15" ht="15.75" x14ac:dyDescent="0.2">
      <c r="A9" s="15"/>
      <c r="B9" s="16">
        <v>2</v>
      </c>
      <c r="C9" s="17" t="s">
        <v>542</v>
      </c>
      <c r="D9" s="66">
        <f>SUM(D10:D12)</f>
        <v>401391.07183999999</v>
      </c>
      <c r="E9" s="18">
        <f t="shared" ref="E9:J9" si="1">SUM(E10:E12)</f>
        <v>383159.83899999998</v>
      </c>
      <c r="F9" s="19">
        <f t="shared" si="1"/>
        <v>410369.005</v>
      </c>
      <c r="G9" s="19">
        <f t="shared" si="1"/>
        <v>353257.995</v>
      </c>
      <c r="H9" s="19">
        <f t="shared" si="1"/>
        <v>418397.33100000006</v>
      </c>
      <c r="I9" s="19">
        <f t="shared" si="1"/>
        <v>397583.15299999999</v>
      </c>
      <c r="J9" s="19">
        <f t="shared" si="1"/>
        <v>387067.48590999999</v>
      </c>
      <c r="K9" s="20">
        <f>D9/H9-1</f>
        <v>-4.0646194179475015E-2</v>
      </c>
      <c r="L9" s="15"/>
      <c r="M9" s="15"/>
      <c r="N9" s="15"/>
      <c r="O9" s="15"/>
    </row>
    <row r="10" spans="1:15" ht="15.75" x14ac:dyDescent="0.2">
      <c r="A10" s="15"/>
      <c r="B10" s="24"/>
      <c r="C10" s="25" t="s">
        <v>543</v>
      </c>
      <c r="D10" s="67">
        <f>Příjmy!G186-'Celková bilance'!D11-'Celková bilance'!D12</f>
        <v>290777.34583999997</v>
      </c>
      <c r="E10" s="23">
        <f>191890+76560.139</f>
        <v>268450.13899999997</v>
      </c>
      <c r="F10" s="26">
        <f>192941.82+77147.376</f>
        <v>270089.196</v>
      </c>
      <c r="G10" s="26">
        <f>174266.199+79413.991</f>
        <v>253680.19</v>
      </c>
      <c r="H10" s="26">
        <f>205482.081+91578.24</f>
        <v>297060.321</v>
      </c>
      <c r="I10" s="26">
        <f>185011.093+92020.178</f>
        <v>277031.27100000001</v>
      </c>
      <c r="J10" s="26">
        <f>169864.61187+60725.30778</f>
        <v>230589.91965</v>
      </c>
      <c r="K10" s="27"/>
      <c r="L10" s="15"/>
      <c r="M10" s="15"/>
      <c r="N10" s="15"/>
      <c r="O10" s="15"/>
    </row>
    <row r="11" spans="1:15" ht="15.75" x14ac:dyDescent="0.2">
      <c r="A11" s="15"/>
      <c r="B11" s="24"/>
      <c r="C11" s="25" t="s">
        <v>544</v>
      </c>
      <c r="D11" s="67">
        <f>Příjmy!G95+Příjmy!G115</f>
        <v>1637.5</v>
      </c>
      <c r="E11" s="23">
        <v>613.5</v>
      </c>
      <c r="F11" s="26">
        <v>658.5</v>
      </c>
      <c r="G11" s="26">
        <v>1895.4749999999999</v>
      </c>
      <c r="H11" s="26">
        <v>3056.3620000000001</v>
      </c>
      <c r="I11" s="26">
        <v>2986.9989999999998</v>
      </c>
      <c r="J11" s="26">
        <v>1654.499</v>
      </c>
      <c r="K11" s="27"/>
      <c r="L11" s="15"/>
      <c r="M11" s="15"/>
      <c r="N11" s="15"/>
      <c r="O11" s="15"/>
    </row>
    <row r="12" spans="1:15" ht="15.75" x14ac:dyDescent="0.2">
      <c r="A12" s="15"/>
      <c r="B12" s="24"/>
      <c r="C12" s="25" t="s">
        <v>545</v>
      </c>
      <c r="D12" s="67">
        <f>Příjmy!G5+Příjmy!G28+Příjmy!G55+Příjmy!G163+Příjmy!G176</f>
        <v>108976.22600000001</v>
      </c>
      <c r="E12" s="23">
        <v>114096.2</v>
      </c>
      <c r="F12" s="26">
        <v>139621.30900000001</v>
      </c>
      <c r="G12" s="26">
        <f>451893.485-354211.155</f>
        <v>97682.329999999958</v>
      </c>
      <c r="H12" s="26">
        <f>646308.576-528027.928</f>
        <v>118280.64800000004</v>
      </c>
      <c r="I12" s="26">
        <f>508242.339-390677.456</f>
        <v>117564.88299999997</v>
      </c>
      <c r="J12" s="26">
        <f>527571.45936-372748.3921</f>
        <v>154823.06725999998</v>
      </c>
      <c r="K12" s="27"/>
      <c r="L12" s="15"/>
      <c r="M12" s="15"/>
      <c r="N12" s="15"/>
      <c r="O12" s="15"/>
    </row>
    <row r="13" spans="1:15" ht="16.5" thickBot="1" x14ac:dyDescent="0.25">
      <c r="A13" s="15"/>
      <c r="B13" s="28">
        <v>3</v>
      </c>
      <c r="C13" s="29" t="s">
        <v>546</v>
      </c>
      <c r="D13" s="68">
        <f t="shared" ref="D13:J13" si="2">D9-D6</f>
        <v>-135430.66616000002</v>
      </c>
      <c r="E13" s="30">
        <f t="shared" si="2"/>
        <v>-107275.53500000003</v>
      </c>
      <c r="F13" s="31">
        <f t="shared" si="2"/>
        <v>-104133.74900000001</v>
      </c>
      <c r="G13" s="31">
        <f t="shared" si="2"/>
        <v>34777.367000000027</v>
      </c>
      <c r="H13" s="31">
        <f t="shared" si="2"/>
        <v>9818.2150000000256</v>
      </c>
      <c r="I13" s="31">
        <f t="shared" si="2"/>
        <v>58906.512999999977</v>
      </c>
      <c r="J13" s="31">
        <f t="shared" si="2"/>
        <v>55209.233659999969</v>
      </c>
      <c r="K13" s="32"/>
      <c r="L13" s="15"/>
      <c r="M13" s="33" t="s">
        <v>547</v>
      </c>
      <c r="N13" s="15"/>
      <c r="O13" s="15"/>
    </row>
    <row r="14" spans="1:15" ht="16.5" thickBot="1" x14ac:dyDescent="0.25">
      <c r="A14" s="15"/>
      <c r="B14" s="34"/>
      <c r="C14" s="35"/>
      <c r="D14" s="36"/>
      <c r="E14" s="36"/>
      <c r="F14" s="36"/>
      <c r="G14" s="36"/>
      <c r="H14" s="36"/>
      <c r="I14" s="36"/>
      <c r="J14" s="36"/>
      <c r="K14" s="37"/>
      <c r="L14" s="15"/>
      <c r="M14" s="15"/>
      <c r="N14" s="15"/>
      <c r="O14" s="15"/>
    </row>
    <row r="15" spans="1:15" ht="15.75" x14ac:dyDescent="0.2">
      <c r="A15" s="15"/>
      <c r="B15" s="38">
        <v>4</v>
      </c>
      <c r="C15" s="39" t="s">
        <v>548</v>
      </c>
      <c r="D15" s="69">
        <v>0</v>
      </c>
      <c r="E15" s="40"/>
      <c r="F15" s="41"/>
      <c r="G15" s="41"/>
      <c r="H15" s="41"/>
      <c r="I15" s="41"/>
      <c r="J15" s="42"/>
      <c r="K15" s="43" t="e">
        <f>D15/H15-1</f>
        <v>#DIV/0!</v>
      </c>
      <c r="L15" s="15"/>
      <c r="M15" s="15"/>
      <c r="N15" s="15"/>
      <c r="O15" s="15"/>
    </row>
    <row r="16" spans="1:15" ht="15.75" x14ac:dyDescent="0.2">
      <c r="A16" s="15"/>
      <c r="B16" s="16">
        <v>5</v>
      </c>
      <c r="C16" s="17" t="s">
        <v>549</v>
      </c>
      <c r="D16" s="70">
        <f>SUM(D17:D23)</f>
        <v>0</v>
      </c>
      <c r="E16" s="23">
        <f t="shared" ref="E16:G16" si="3">SUM(E17:E23)</f>
        <v>4645.7160000000003</v>
      </c>
      <c r="F16" s="44">
        <f t="shared" si="3"/>
        <v>10584.486000000001</v>
      </c>
      <c r="G16" s="44">
        <f t="shared" si="3"/>
        <v>10584.486000000001</v>
      </c>
      <c r="H16" s="44">
        <f>SUM(H17:H19)</f>
        <v>7952.2250000000004</v>
      </c>
      <c r="I16" s="44">
        <f>SUM(I17:I19)</f>
        <v>8149.76</v>
      </c>
      <c r="J16" s="44">
        <f>SUM(J17:J19)</f>
        <v>13149.06</v>
      </c>
      <c r="K16" s="20">
        <f>D16/H16-1</f>
        <v>-1</v>
      </c>
      <c r="L16" s="21"/>
      <c r="M16" s="21"/>
      <c r="N16" s="15"/>
      <c r="O16" s="15"/>
    </row>
    <row r="17" spans="1:15" ht="15.75" x14ac:dyDescent="0.2">
      <c r="A17" s="15"/>
      <c r="B17" s="16"/>
      <c r="C17" s="17" t="s">
        <v>550</v>
      </c>
      <c r="D17" s="70">
        <v>0</v>
      </c>
      <c r="E17" s="23">
        <v>2950.8</v>
      </c>
      <c r="F17" s="44">
        <v>4426.3</v>
      </c>
      <c r="G17" s="44">
        <v>4426.3</v>
      </c>
      <c r="H17" s="44">
        <v>2950.8</v>
      </c>
      <c r="I17" s="44">
        <v>2950.8</v>
      </c>
      <c r="J17" s="44">
        <v>2950.1</v>
      </c>
      <c r="K17" s="20"/>
      <c r="L17" s="15"/>
      <c r="M17" s="15"/>
      <c r="N17" s="15"/>
      <c r="O17" s="15"/>
    </row>
    <row r="18" spans="1:15" ht="15.75" x14ac:dyDescent="0.2">
      <c r="A18" s="15"/>
      <c r="B18" s="16"/>
      <c r="C18" s="17" t="s">
        <v>551</v>
      </c>
      <c r="D18" s="70">
        <v>0</v>
      </c>
      <c r="E18" s="23">
        <v>1694.9159999999999</v>
      </c>
      <c r="F18" s="44">
        <v>6158.1859999999997</v>
      </c>
      <c r="G18" s="44">
        <v>6158.1859999999997</v>
      </c>
      <c r="H18" s="44">
        <v>1694.96</v>
      </c>
      <c r="I18" s="44">
        <v>1694.96</v>
      </c>
      <c r="J18" s="44">
        <v>6694.96</v>
      </c>
      <c r="K18" s="20"/>
      <c r="L18" s="15"/>
      <c r="M18" s="15"/>
      <c r="N18" s="15"/>
      <c r="O18" s="15"/>
    </row>
    <row r="19" spans="1:15" ht="15.75" x14ac:dyDescent="0.2">
      <c r="A19" s="15"/>
      <c r="B19" s="16"/>
      <c r="C19" s="17" t="s">
        <v>552</v>
      </c>
      <c r="D19" s="70">
        <v>0</v>
      </c>
      <c r="E19" s="23"/>
      <c r="F19" s="44"/>
      <c r="G19" s="44"/>
      <c r="H19" s="44">
        <v>3306.4650000000001</v>
      </c>
      <c r="I19" s="44">
        <v>3504</v>
      </c>
      <c r="J19" s="44">
        <v>3504</v>
      </c>
      <c r="K19" s="20"/>
      <c r="L19" s="15"/>
      <c r="M19" s="15"/>
      <c r="N19" s="15"/>
      <c r="O19" s="15"/>
    </row>
    <row r="20" spans="1:15" ht="15.75" x14ac:dyDescent="0.2">
      <c r="A20" s="15"/>
      <c r="B20" s="16"/>
      <c r="C20" s="17"/>
      <c r="D20" s="70"/>
      <c r="E20" s="23"/>
      <c r="F20" s="44"/>
      <c r="G20" s="44"/>
      <c r="H20" s="44"/>
      <c r="I20" s="44"/>
      <c r="J20" s="44"/>
      <c r="K20" s="20"/>
      <c r="L20" s="15"/>
      <c r="M20" s="15"/>
      <c r="N20" s="15"/>
      <c r="O20" s="15"/>
    </row>
    <row r="21" spans="1:15" ht="15.75" x14ac:dyDescent="0.2">
      <c r="A21" s="15"/>
      <c r="B21" s="16"/>
      <c r="C21" s="17"/>
      <c r="D21" s="70"/>
      <c r="E21" s="23"/>
      <c r="F21" s="44"/>
      <c r="G21" s="44"/>
      <c r="H21" s="44"/>
      <c r="I21" s="44"/>
      <c r="J21" s="44"/>
      <c r="K21" s="20"/>
      <c r="L21" s="15"/>
      <c r="M21" s="15"/>
      <c r="N21" s="15"/>
      <c r="O21" s="15"/>
    </row>
    <row r="22" spans="1:15" ht="15.75" x14ac:dyDescent="0.2">
      <c r="A22" s="15"/>
      <c r="B22" s="16"/>
      <c r="C22" s="17"/>
      <c r="D22" s="70"/>
      <c r="E22" s="23"/>
      <c r="F22" s="44"/>
      <c r="G22" s="44"/>
      <c r="H22" s="44"/>
      <c r="I22" s="44"/>
      <c r="J22" s="44"/>
      <c r="K22" s="20"/>
      <c r="L22" s="15"/>
      <c r="M22" s="15"/>
      <c r="N22" s="15"/>
      <c r="O22" s="15"/>
    </row>
    <row r="23" spans="1:15" ht="15.75" x14ac:dyDescent="0.2">
      <c r="A23" s="15"/>
      <c r="B23" s="16"/>
      <c r="C23" s="17"/>
      <c r="D23" s="70"/>
      <c r="E23" s="23"/>
      <c r="F23" s="44"/>
      <c r="G23" s="44"/>
      <c r="H23" s="44"/>
      <c r="I23" s="44"/>
      <c r="J23" s="44"/>
      <c r="K23" s="20"/>
      <c r="L23" s="15"/>
      <c r="M23" s="15"/>
      <c r="N23" s="15"/>
      <c r="O23" s="15"/>
    </row>
    <row r="24" spans="1:15" ht="15.75" x14ac:dyDescent="0.2">
      <c r="A24" s="15"/>
      <c r="B24" s="16">
        <v>6</v>
      </c>
      <c r="C24" s="17" t="s">
        <v>553</v>
      </c>
      <c r="D24" s="70">
        <f t="shared" ref="D24:J24" si="4">SUM(D25:D28)</f>
        <v>135430.666</v>
      </c>
      <c r="E24" s="23">
        <f t="shared" si="4"/>
        <v>111921.251</v>
      </c>
      <c r="F24" s="44">
        <f t="shared" si="4"/>
        <v>114718.236</v>
      </c>
      <c r="G24" s="44">
        <f t="shared" si="4"/>
        <v>-24192.881000000001</v>
      </c>
      <c r="H24" s="44">
        <f t="shared" si="4"/>
        <v>-1866.0350000000001</v>
      </c>
      <c r="I24" s="44">
        <f t="shared" si="4"/>
        <v>-50756.796999999999</v>
      </c>
      <c r="J24" s="44">
        <f t="shared" si="4"/>
        <v>-42060.216999999997</v>
      </c>
      <c r="K24" s="20">
        <f>D24/H24-1</f>
        <v>-73.576701937530643</v>
      </c>
      <c r="L24" s="15"/>
      <c r="N24" s="15"/>
      <c r="O24" s="15"/>
    </row>
    <row r="25" spans="1:15" ht="15.75" x14ac:dyDescent="0.2">
      <c r="A25" s="15"/>
      <c r="B25" s="16"/>
      <c r="C25" s="22" t="s">
        <v>554</v>
      </c>
      <c r="D25" s="70">
        <f>Příjmy!G190</f>
        <v>135430.666</v>
      </c>
      <c r="E25" s="23">
        <f>111921.251-E26</f>
        <v>111921.251</v>
      </c>
      <c r="F25" s="44">
        <f>114718.236-F26</f>
        <v>114709.74500000001</v>
      </c>
      <c r="G25" s="44">
        <v>-24192.881000000001</v>
      </c>
      <c r="H25" s="44">
        <v>-1866.0350000000001</v>
      </c>
      <c r="I25" s="44">
        <v>-50756.796999999999</v>
      </c>
      <c r="J25" s="44">
        <v>-42060.216999999997</v>
      </c>
      <c r="K25" s="20"/>
      <c r="L25" s="15"/>
      <c r="M25" s="15"/>
      <c r="N25" s="15"/>
      <c r="O25" s="15"/>
    </row>
    <row r="26" spans="1:15" ht="15.75" x14ac:dyDescent="0.2">
      <c r="A26" s="15"/>
      <c r="B26" s="16"/>
      <c r="C26" s="22" t="s">
        <v>555</v>
      </c>
      <c r="D26" s="70"/>
      <c r="E26" s="23">
        <v>0</v>
      </c>
      <c r="F26" s="23">
        <v>8.4909999999999997</v>
      </c>
      <c r="G26" s="44">
        <v>0</v>
      </c>
      <c r="H26" s="44"/>
      <c r="I26" s="44">
        <v>0</v>
      </c>
      <c r="J26" s="44"/>
      <c r="K26" s="20"/>
      <c r="L26" s="15"/>
      <c r="M26" s="15"/>
      <c r="N26" s="15"/>
      <c r="O26" s="15"/>
    </row>
    <row r="27" spans="1:15" ht="15.75" x14ac:dyDescent="0.2">
      <c r="A27" s="15"/>
      <c r="B27" s="24"/>
      <c r="C27" s="25" t="s">
        <v>556</v>
      </c>
      <c r="D27" s="71"/>
      <c r="E27" s="45">
        <v>0</v>
      </c>
      <c r="F27" s="46">
        <v>0</v>
      </c>
      <c r="G27" s="46">
        <v>0</v>
      </c>
      <c r="H27" s="46"/>
      <c r="I27" s="46">
        <v>0</v>
      </c>
      <c r="J27" s="46">
        <v>0</v>
      </c>
      <c r="K27" s="27"/>
      <c r="L27" s="15"/>
      <c r="M27" s="15"/>
      <c r="N27" s="15"/>
      <c r="O27" s="15"/>
    </row>
    <row r="28" spans="1:15" ht="16.5" thickBot="1" x14ac:dyDescent="0.25">
      <c r="A28" s="15"/>
      <c r="B28" s="28"/>
      <c r="C28" s="47"/>
      <c r="D28" s="68"/>
      <c r="E28" s="30"/>
      <c r="F28" s="31"/>
      <c r="G28" s="31"/>
      <c r="H28" s="31"/>
      <c r="I28" s="31">
        <v>0</v>
      </c>
      <c r="J28" s="31">
        <v>0</v>
      </c>
      <c r="K28" s="32"/>
      <c r="L28" s="15"/>
      <c r="M28" s="15"/>
      <c r="N28" s="15"/>
      <c r="O28" s="15"/>
    </row>
    <row r="29" spans="1:15" ht="16.5" thickBot="1" x14ac:dyDescent="0.25">
      <c r="A29" s="15"/>
      <c r="B29" s="34"/>
      <c r="C29" s="35"/>
      <c r="D29" s="36"/>
      <c r="E29" s="36"/>
      <c r="F29" s="36"/>
      <c r="G29" s="36"/>
      <c r="H29" s="36"/>
      <c r="I29" s="36"/>
      <c r="J29" s="36"/>
      <c r="K29" s="37"/>
      <c r="L29" s="15"/>
      <c r="M29" s="15"/>
      <c r="N29" s="15"/>
      <c r="O29" s="15"/>
    </row>
    <row r="30" spans="1:15" ht="15.75" x14ac:dyDescent="0.2">
      <c r="A30" s="15"/>
      <c r="B30" s="38">
        <v>7</v>
      </c>
      <c r="C30" s="39" t="s">
        <v>557</v>
      </c>
      <c r="D30" s="69">
        <f t="shared" ref="D30:J30" si="5">D6+D16</f>
        <v>536821.73800000001</v>
      </c>
      <c r="E30" s="40">
        <f t="shared" si="5"/>
        <v>495081.09</v>
      </c>
      <c r="F30" s="41">
        <f t="shared" si="5"/>
        <v>525087.24</v>
      </c>
      <c r="G30" s="41">
        <f t="shared" si="5"/>
        <v>329065.11399999994</v>
      </c>
      <c r="H30" s="41">
        <f t="shared" si="5"/>
        <v>416531.34100000001</v>
      </c>
      <c r="I30" s="41">
        <f t="shared" si="5"/>
        <v>346826.4</v>
      </c>
      <c r="J30" s="41">
        <f t="shared" si="5"/>
        <v>345007.31225000002</v>
      </c>
      <c r="K30" s="43">
        <f>D30/H30-1</f>
        <v>0.28879074672078509</v>
      </c>
      <c r="L30" s="15"/>
      <c r="M30" s="15"/>
      <c r="N30" s="15"/>
      <c r="O30" s="15"/>
    </row>
    <row r="31" spans="1:15" ht="16.5" thickBot="1" x14ac:dyDescent="0.25">
      <c r="A31" s="15"/>
      <c r="B31" s="28">
        <v>8</v>
      </c>
      <c r="C31" s="29" t="s">
        <v>558</v>
      </c>
      <c r="D31" s="68">
        <f t="shared" ref="D31:J31" si="6">D9+D15+D24</f>
        <v>536821.73783999996</v>
      </c>
      <c r="E31" s="30">
        <f t="shared" si="6"/>
        <v>495081.08999999997</v>
      </c>
      <c r="F31" s="31">
        <f t="shared" si="6"/>
        <v>525087.24100000004</v>
      </c>
      <c r="G31" s="31">
        <f t="shared" si="6"/>
        <v>329065.114</v>
      </c>
      <c r="H31" s="31">
        <f t="shared" si="6"/>
        <v>416531.29600000009</v>
      </c>
      <c r="I31" s="31">
        <f t="shared" si="6"/>
        <v>346826.35599999997</v>
      </c>
      <c r="J31" s="31">
        <f t="shared" si="6"/>
        <v>345007.26890999998</v>
      </c>
      <c r="K31" s="32">
        <f>D31/H31-1</f>
        <v>0.28879088557129662</v>
      </c>
      <c r="L31" s="15"/>
      <c r="M31" s="15"/>
      <c r="N31" s="15"/>
      <c r="O31" s="15"/>
    </row>
    <row r="32" spans="1:15" ht="15.75" thickBot="1" x14ac:dyDescent="0.25">
      <c r="A32" s="15"/>
      <c r="B32" s="48"/>
      <c r="C32" s="49"/>
      <c r="D32" s="50"/>
      <c r="E32" s="50"/>
      <c r="F32" s="51"/>
      <c r="G32" s="51"/>
      <c r="H32" s="51"/>
      <c r="I32" s="51"/>
      <c r="J32" s="52"/>
      <c r="K32" s="53"/>
      <c r="L32" s="15"/>
      <c r="M32" s="15"/>
      <c r="N32" s="15"/>
      <c r="O32" s="15"/>
    </row>
    <row r="33" spans="1:15" ht="15.75" x14ac:dyDescent="0.2">
      <c r="A33" s="15"/>
      <c r="B33" s="38">
        <v>9</v>
      </c>
      <c r="C33" s="39" t="s">
        <v>559</v>
      </c>
      <c r="D33" s="69">
        <f t="shared" ref="D33:J33" si="7">D31-D30</f>
        <v>-1.6000005416572094E-4</v>
      </c>
      <c r="E33" s="40">
        <f t="shared" si="7"/>
        <v>0</v>
      </c>
      <c r="F33" s="41">
        <f t="shared" si="7"/>
        <v>1.0000000474974513E-3</v>
      </c>
      <c r="G33" s="41">
        <f t="shared" si="7"/>
        <v>0</v>
      </c>
      <c r="H33" s="41">
        <f t="shared" si="7"/>
        <v>-4.4999999925494194E-2</v>
      </c>
      <c r="I33" s="41">
        <f t="shared" si="7"/>
        <v>-4.4000000052619725E-2</v>
      </c>
      <c r="J33" s="54">
        <f t="shared" si="7"/>
        <v>-4.334000003291294E-2</v>
      </c>
      <c r="K33" s="55"/>
      <c r="L33" s="15"/>
      <c r="M33" s="15"/>
      <c r="N33" s="15"/>
      <c r="O33" s="33"/>
    </row>
    <row r="34" spans="1:15" ht="16.5" thickBot="1" x14ac:dyDescent="0.25">
      <c r="A34" s="15"/>
      <c r="B34" s="28">
        <v>10</v>
      </c>
      <c r="C34" s="29" t="s">
        <v>560</v>
      </c>
      <c r="D34" s="68">
        <f t="shared" ref="D34:J34" si="8">-D33</f>
        <v>1.6000005416572094E-4</v>
      </c>
      <c r="E34" s="30">
        <f t="shared" si="8"/>
        <v>0</v>
      </c>
      <c r="F34" s="31">
        <f t="shared" si="8"/>
        <v>-1.0000000474974513E-3</v>
      </c>
      <c r="G34" s="31">
        <f t="shared" si="8"/>
        <v>0</v>
      </c>
      <c r="H34" s="31">
        <f t="shared" si="8"/>
        <v>4.4999999925494194E-2</v>
      </c>
      <c r="I34" s="31">
        <f t="shared" si="8"/>
        <v>4.4000000052619725E-2</v>
      </c>
      <c r="J34" s="56">
        <f t="shared" si="8"/>
        <v>4.334000003291294E-2</v>
      </c>
      <c r="K34" s="55"/>
      <c r="L34" s="15"/>
      <c r="M34" s="57"/>
      <c r="N34" s="57"/>
      <c r="O34" s="57"/>
    </row>
    <row r="35" spans="1:15" ht="15" x14ac:dyDescent="0.2">
      <c r="A35" s="15"/>
      <c r="B35" s="48"/>
      <c r="C35" s="49"/>
      <c r="D35" s="50"/>
      <c r="E35" s="51"/>
      <c r="F35" s="51"/>
      <c r="G35" s="51"/>
      <c r="H35" s="51"/>
      <c r="I35" s="51"/>
      <c r="J35" s="58"/>
      <c r="K35" s="53"/>
      <c r="L35" s="15"/>
      <c r="M35" s="57"/>
      <c r="N35" s="57"/>
      <c r="O35" s="57"/>
    </row>
    <row r="36" spans="1:15" ht="15" x14ac:dyDescent="0.2">
      <c r="A36" s="15"/>
      <c r="B36" s="48"/>
      <c r="C36" s="49"/>
      <c r="D36" s="50"/>
      <c r="E36" s="51"/>
      <c r="F36" s="51"/>
      <c r="G36" s="51"/>
      <c r="H36" s="51"/>
      <c r="I36" s="51"/>
      <c r="J36" s="58"/>
      <c r="K36" s="53"/>
      <c r="L36" s="15"/>
      <c r="M36" s="57"/>
      <c r="N36" s="57"/>
      <c r="O36" s="57"/>
    </row>
    <row r="37" spans="1:15" ht="15.75" thickBot="1" x14ac:dyDescent="0.25">
      <c r="A37" s="59"/>
      <c r="B37" s="60"/>
      <c r="C37" s="61"/>
      <c r="D37" s="62"/>
      <c r="E37" s="63"/>
      <c r="F37" s="63"/>
      <c r="G37" s="63"/>
      <c r="H37" s="63"/>
      <c r="I37" s="63"/>
      <c r="J37" s="64"/>
      <c r="K37" s="65"/>
      <c r="L37" s="15"/>
      <c r="M37" s="57"/>
      <c r="N37" s="57"/>
      <c r="O37" s="57"/>
    </row>
  </sheetData>
  <customSheetViews>
    <customSheetView guid="{2FB92FA9-838D-453F-B18F-4C4D1F4BA3E8}" showPageBreaks="1">
      <selection activeCell="H10" sqref="H10:H12"/>
      <pageMargins left="0.7" right="0.7" top="0.78740157499999996" bottom="0.78740157499999996" header="0.3" footer="0.3"/>
      <pageSetup paperSize="9" orientation="portrait" r:id="rId1"/>
    </customSheetView>
    <customSheetView guid="{87D0DCD2-3942-4F49-A4EF-BE9C8F0341DA}">
      <selection activeCell="H10" sqref="H10:H12"/>
      <pageMargins left="0.7" right="0.7" top="0.78740157499999996" bottom="0.78740157499999996" header="0.3" footer="0.3"/>
      <pageSetup paperSize="9" orientation="portrait" r:id="rId2"/>
    </customSheetView>
  </customSheetViews>
  <mergeCells count="1">
    <mergeCell ref="D4:K4"/>
  </mergeCells>
  <conditionalFormatting sqref="K6:K31">
    <cfRule type="cellIs" dxfId="0" priority="1" stopIfTrue="1" operator="greaterThan">
      <formula>0.01</formula>
    </cfRule>
  </conditionalFormatting>
  <pageMargins left="0.7" right="0.7" top="0.78740157499999996" bottom="0.78740157499999996" header="0.3" footer="0.3"/>
  <pageSetup paperSize="9" scale="7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4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77" customWidth="1"/>
    <col min="2" max="2" width="33.7109375" style="77" customWidth="1"/>
    <col min="3" max="4" width="6.140625" style="77" customWidth="1"/>
    <col min="5" max="5" width="12.7109375" style="79" customWidth="1"/>
    <col min="6" max="6" width="50.7109375" style="77" customWidth="1"/>
    <col min="7" max="7" width="11.7109375" style="77" customWidth="1"/>
    <col min="8" max="16384" width="9.140625" style="77"/>
  </cols>
  <sheetData>
    <row r="1" spans="1:7" ht="21" x14ac:dyDescent="0.35">
      <c r="A1" s="75" t="s">
        <v>603</v>
      </c>
      <c r="B1" s="75"/>
      <c r="C1" s="75"/>
      <c r="D1" s="75"/>
      <c r="E1" s="75"/>
      <c r="F1" s="75"/>
      <c r="G1" s="76"/>
    </row>
    <row r="2" spans="1:7" ht="12.75" customHeight="1" x14ac:dyDescent="0.25">
      <c r="A2" s="78"/>
    </row>
    <row r="3" spans="1:7" s="82" customFormat="1" ht="39.950000000000003" customHeight="1" x14ac:dyDescent="0.25">
      <c r="A3" s="80" t="s">
        <v>0</v>
      </c>
      <c r="B3" s="80" t="s">
        <v>1</v>
      </c>
      <c r="C3" s="80" t="s">
        <v>2</v>
      </c>
      <c r="D3" s="80" t="s">
        <v>3</v>
      </c>
      <c r="E3" s="81" t="s">
        <v>4</v>
      </c>
      <c r="F3" s="80" t="s">
        <v>5</v>
      </c>
      <c r="G3" s="80" t="s">
        <v>602</v>
      </c>
    </row>
    <row r="5" spans="1:7" ht="15.75" thickBot="1" x14ac:dyDescent="0.3">
      <c r="A5" s="83">
        <v>0</v>
      </c>
      <c r="B5" s="84" t="s">
        <v>449</v>
      </c>
      <c r="C5" s="83">
        <v>0</v>
      </c>
      <c r="D5" s="83">
        <v>4112</v>
      </c>
      <c r="E5" s="85">
        <v>6171000000000</v>
      </c>
      <c r="F5" s="84" t="s">
        <v>449</v>
      </c>
      <c r="G5" s="86">
        <v>79968.600000000006</v>
      </c>
    </row>
    <row r="6" spans="1:7" x14ac:dyDescent="0.25">
      <c r="A6" s="88"/>
      <c r="B6" s="89" t="s">
        <v>21</v>
      </c>
      <c r="C6" s="90">
        <v>0</v>
      </c>
      <c r="D6" s="88"/>
      <c r="E6" s="91"/>
      <c r="F6" s="92"/>
      <c r="G6" s="93">
        <f>SUM(G5)</f>
        <v>79968.600000000006</v>
      </c>
    </row>
    <row r="7" spans="1:7" x14ac:dyDescent="0.25">
      <c r="A7" s="84"/>
    </row>
    <row r="8" spans="1:7" x14ac:dyDescent="0.25">
      <c r="B8" s="94" t="s">
        <v>450</v>
      </c>
      <c r="G8" s="96">
        <f>SUM(G6)</f>
        <v>79968.600000000006</v>
      </c>
    </row>
    <row r="11" spans="1:7" ht="15.75" thickBot="1" x14ac:dyDescent="0.3">
      <c r="A11" s="83">
        <v>100</v>
      </c>
      <c r="B11" s="84" t="s">
        <v>451</v>
      </c>
      <c r="C11" s="83">
        <v>3314</v>
      </c>
      <c r="D11" s="83">
        <v>2111</v>
      </c>
      <c r="E11" s="85">
        <v>3314000000000</v>
      </c>
      <c r="F11" s="84" t="s">
        <v>452</v>
      </c>
      <c r="G11" s="86">
        <v>60</v>
      </c>
    </row>
    <row r="12" spans="1:7" x14ac:dyDescent="0.25">
      <c r="A12" s="88"/>
      <c r="B12" s="89" t="s">
        <v>21</v>
      </c>
      <c r="C12" s="90">
        <v>3314</v>
      </c>
      <c r="D12" s="88"/>
      <c r="E12" s="91"/>
      <c r="F12" s="92"/>
      <c r="G12" s="93">
        <f>SUM(G11)</f>
        <v>60</v>
      </c>
    </row>
    <row r="13" spans="1:7" x14ac:dyDescent="0.25">
      <c r="A13" s="83"/>
      <c r="B13" s="94"/>
      <c r="C13" s="95"/>
      <c r="D13" s="83"/>
      <c r="E13" s="85"/>
      <c r="F13" s="84"/>
      <c r="G13" s="96"/>
    </row>
    <row r="14" spans="1:7" ht="15.75" thickBot="1" x14ac:dyDescent="0.3">
      <c r="A14" s="83">
        <v>100</v>
      </c>
      <c r="B14" s="84" t="s">
        <v>453</v>
      </c>
      <c r="C14" s="83">
        <v>3349</v>
      </c>
      <c r="D14" s="83">
        <v>2111</v>
      </c>
      <c r="E14" s="85">
        <v>3349000000000</v>
      </c>
      <c r="F14" s="84" t="s">
        <v>454</v>
      </c>
      <c r="G14" s="86">
        <v>350</v>
      </c>
    </row>
    <row r="15" spans="1:7" x14ac:dyDescent="0.25">
      <c r="A15" s="88"/>
      <c r="B15" s="89" t="s">
        <v>21</v>
      </c>
      <c r="C15" s="90">
        <v>3349</v>
      </c>
      <c r="D15" s="88"/>
      <c r="E15" s="91"/>
      <c r="F15" s="92"/>
      <c r="G15" s="93">
        <f>SUM(G14)</f>
        <v>350</v>
      </c>
    </row>
    <row r="16" spans="1:7" x14ac:dyDescent="0.25">
      <c r="A16" s="83"/>
      <c r="B16" s="94"/>
      <c r="C16" s="95"/>
      <c r="D16" s="83"/>
      <c r="E16" s="85"/>
      <c r="F16" s="84"/>
      <c r="G16" s="96"/>
    </row>
    <row r="17" spans="1:7" x14ac:dyDescent="0.25">
      <c r="A17" s="83">
        <v>100</v>
      </c>
      <c r="B17" s="84" t="s">
        <v>455</v>
      </c>
      <c r="C17" s="83">
        <v>3399</v>
      </c>
      <c r="D17" s="83">
        <v>2111</v>
      </c>
      <c r="E17" s="85">
        <v>3399000000000</v>
      </c>
      <c r="F17" s="84" t="s">
        <v>456</v>
      </c>
      <c r="G17" s="86">
        <v>260</v>
      </c>
    </row>
    <row r="18" spans="1:7" ht="15.75" thickBot="1" x14ac:dyDescent="0.3">
      <c r="A18" s="83">
        <v>100</v>
      </c>
      <c r="B18" s="84" t="s">
        <v>455</v>
      </c>
      <c r="C18" s="83">
        <v>3399</v>
      </c>
      <c r="D18" s="83">
        <v>2112</v>
      </c>
      <c r="E18" s="85">
        <v>3399000000000</v>
      </c>
      <c r="F18" s="84" t="s">
        <v>457</v>
      </c>
      <c r="G18" s="86">
        <v>15</v>
      </c>
    </row>
    <row r="19" spans="1:7" x14ac:dyDescent="0.25">
      <c r="A19" s="88"/>
      <c r="B19" s="89" t="s">
        <v>21</v>
      </c>
      <c r="C19" s="90">
        <v>3399</v>
      </c>
      <c r="D19" s="88"/>
      <c r="E19" s="91"/>
      <c r="F19" s="92"/>
      <c r="G19" s="93">
        <f>SUM(G17:G18)</f>
        <v>275</v>
      </c>
    </row>
    <row r="20" spans="1:7" x14ac:dyDescent="0.25">
      <c r="A20" s="84"/>
    </row>
    <row r="21" spans="1:7" x14ac:dyDescent="0.25">
      <c r="B21" s="94" t="s">
        <v>87</v>
      </c>
      <c r="G21" s="96">
        <f>SUM(G19,G15,G12)</f>
        <v>685</v>
      </c>
    </row>
    <row r="24" spans="1:7" x14ac:dyDescent="0.25">
      <c r="A24" s="83">
        <v>320</v>
      </c>
      <c r="B24" s="84" t="s">
        <v>458</v>
      </c>
      <c r="C24" s="83">
        <v>0</v>
      </c>
      <c r="D24" s="83">
        <v>4116</v>
      </c>
      <c r="E24" s="85">
        <v>4339000000000</v>
      </c>
      <c r="F24" s="84" t="s">
        <v>458</v>
      </c>
      <c r="G24" s="86">
        <v>2435.4</v>
      </c>
    </row>
    <row r="25" spans="1:7" ht="15.75" thickBot="1" x14ac:dyDescent="0.3">
      <c r="A25" s="83">
        <v>320</v>
      </c>
      <c r="B25" s="84" t="s">
        <v>459</v>
      </c>
      <c r="C25" s="83">
        <v>0</v>
      </c>
      <c r="D25" s="83">
        <v>4116</v>
      </c>
      <c r="E25" s="85">
        <v>6171032000000</v>
      </c>
      <c r="F25" s="84" t="s">
        <v>459</v>
      </c>
      <c r="G25" s="86">
        <f>24668.73-0.004</f>
        <v>24668.725999999999</v>
      </c>
    </row>
    <row r="26" spans="1:7" x14ac:dyDescent="0.25">
      <c r="A26" s="88"/>
      <c r="B26" s="89" t="s">
        <v>21</v>
      </c>
      <c r="C26" s="90">
        <v>0</v>
      </c>
      <c r="D26" s="88"/>
      <c r="E26" s="91"/>
      <c r="F26" s="92"/>
      <c r="G26" s="93">
        <f>SUM(G24:G25)</f>
        <v>27104.126</v>
      </c>
    </row>
    <row r="27" spans="1:7" x14ac:dyDescent="0.25">
      <c r="A27" s="84"/>
    </row>
    <row r="28" spans="1:7" x14ac:dyDescent="0.25">
      <c r="B28" s="94" t="s">
        <v>154</v>
      </c>
      <c r="G28" s="96">
        <f>SUM(G26)</f>
        <v>27104.126</v>
      </c>
    </row>
    <row r="31" spans="1:7" ht="15.75" thickBot="1" x14ac:dyDescent="0.3">
      <c r="A31" s="83">
        <v>500</v>
      </c>
      <c r="B31" s="84" t="s">
        <v>460</v>
      </c>
      <c r="C31" s="83">
        <v>0</v>
      </c>
      <c r="D31" s="83">
        <v>1361</v>
      </c>
      <c r="E31" s="85">
        <v>6171050000000</v>
      </c>
      <c r="F31" s="84" t="s">
        <v>461</v>
      </c>
      <c r="G31" s="86">
        <v>2500</v>
      </c>
    </row>
    <row r="32" spans="1:7" x14ac:dyDescent="0.25">
      <c r="A32" s="88"/>
      <c r="B32" s="89" t="s">
        <v>21</v>
      </c>
      <c r="C32" s="90">
        <v>0</v>
      </c>
      <c r="D32" s="88"/>
      <c r="E32" s="91"/>
      <c r="F32" s="92"/>
      <c r="G32" s="93">
        <f>SUM(G31)</f>
        <v>2500</v>
      </c>
    </row>
    <row r="33" spans="1:7" x14ac:dyDescent="0.25">
      <c r="A33" s="83"/>
      <c r="B33" s="94"/>
      <c r="C33" s="95"/>
      <c r="D33" s="83"/>
      <c r="E33" s="85"/>
      <c r="F33" s="84"/>
      <c r="G33" s="96"/>
    </row>
    <row r="34" spans="1:7" ht="15.75" thickBot="1" x14ac:dyDescent="0.3">
      <c r="A34" s="83">
        <v>500</v>
      </c>
      <c r="B34" s="84" t="s">
        <v>460</v>
      </c>
      <c r="C34" s="83">
        <v>2169</v>
      </c>
      <c r="D34" s="83">
        <v>2212</v>
      </c>
      <c r="E34" s="85">
        <v>6171050000000</v>
      </c>
      <c r="F34" s="84" t="s">
        <v>462</v>
      </c>
      <c r="G34" s="86">
        <v>200</v>
      </c>
    </row>
    <row r="35" spans="1:7" x14ac:dyDescent="0.25">
      <c r="A35" s="88"/>
      <c r="B35" s="89" t="s">
        <v>21</v>
      </c>
      <c r="C35" s="90">
        <v>2169</v>
      </c>
      <c r="D35" s="88"/>
      <c r="E35" s="91"/>
      <c r="F35" s="92"/>
      <c r="G35" s="93">
        <f>SUM(G34)</f>
        <v>200</v>
      </c>
    </row>
    <row r="36" spans="1:7" x14ac:dyDescent="0.25">
      <c r="A36" s="83"/>
      <c r="B36" s="94"/>
      <c r="C36" s="95"/>
      <c r="D36" s="83"/>
      <c r="E36" s="85"/>
      <c r="F36" s="84"/>
      <c r="G36" s="96"/>
    </row>
    <row r="37" spans="1:7" ht="15.75" thickBot="1" x14ac:dyDescent="0.3">
      <c r="A37" s="83">
        <v>500</v>
      </c>
      <c r="B37" s="84" t="s">
        <v>460</v>
      </c>
      <c r="C37" s="83">
        <v>6171</v>
      </c>
      <c r="D37" s="83">
        <v>2324</v>
      </c>
      <c r="E37" s="85">
        <v>6171050000000</v>
      </c>
      <c r="F37" s="84" t="s">
        <v>463</v>
      </c>
      <c r="G37" s="86">
        <v>100</v>
      </c>
    </row>
    <row r="38" spans="1:7" x14ac:dyDescent="0.25">
      <c r="A38" s="88"/>
      <c r="B38" s="89" t="s">
        <v>21</v>
      </c>
      <c r="C38" s="90">
        <v>6171</v>
      </c>
      <c r="D38" s="88"/>
      <c r="E38" s="91"/>
      <c r="F38" s="92"/>
      <c r="G38" s="93">
        <f>SUM(G37)</f>
        <v>100</v>
      </c>
    </row>
    <row r="39" spans="1:7" x14ac:dyDescent="0.25">
      <c r="A39" s="84"/>
    </row>
    <row r="40" spans="1:7" x14ac:dyDescent="0.25">
      <c r="B40" s="94" t="s">
        <v>168</v>
      </c>
      <c r="G40" s="96">
        <f>SUM(G38,G35,G32)</f>
        <v>2800</v>
      </c>
    </row>
    <row r="43" spans="1:7" x14ac:dyDescent="0.25">
      <c r="A43" s="83">
        <v>600</v>
      </c>
      <c r="B43" s="84" t="s">
        <v>464</v>
      </c>
      <c r="C43" s="83">
        <v>0</v>
      </c>
      <c r="D43" s="83">
        <v>4116</v>
      </c>
      <c r="E43" s="85">
        <v>9012</v>
      </c>
      <c r="F43" s="84" t="s">
        <v>608</v>
      </c>
      <c r="G43" s="86">
        <v>104.55</v>
      </c>
    </row>
    <row r="44" spans="1:7" x14ac:dyDescent="0.25">
      <c r="A44" s="83">
        <v>600</v>
      </c>
      <c r="B44" s="84" t="s">
        <v>464</v>
      </c>
      <c r="C44" s="83">
        <v>0</v>
      </c>
      <c r="D44" s="83">
        <v>4216</v>
      </c>
      <c r="E44" s="85">
        <v>9012</v>
      </c>
      <c r="F44" s="84" t="s">
        <v>609</v>
      </c>
      <c r="G44" s="86">
        <v>2294.6178399999999</v>
      </c>
    </row>
    <row r="45" spans="1:7" ht="15.75" thickBot="1" x14ac:dyDescent="0.3">
      <c r="A45" s="83">
        <v>600</v>
      </c>
      <c r="B45" s="84" t="s">
        <v>464</v>
      </c>
      <c r="C45" s="83">
        <v>0</v>
      </c>
      <c r="D45" s="83">
        <v>1361</v>
      </c>
      <c r="E45" s="85">
        <v>6171060000000</v>
      </c>
      <c r="F45" s="84" t="s">
        <v>461</v>
      </c>
      <c r="G45" s="86">
        <v>400</v>
      </c>
    </row>
    <row r="46" spans="1:7" x14ac:dyDescent="0.25">
      <c r="A46" s="88"/>
      <c r="B46" s="89" t="s">
        <v>21</v>
      </c>
      <c r="C46" s="90">
        <v>0</v>
      </c>
      <c r="D46" s="88"/>
      <c r="E46" s="91"/>
      <c r="F46" s="92"/>
      <c r="G46" s="93">
        <f>SUM(G43:G45)</f>
        <v>2799.1678400000001</v>
      </c>
    </row>
    <row r="47" spans="1:7" x14ac:dyDescent="0.25">
      <c r="A47" s="83"/>
      <c r="B47" s="94"/>
      <c r="C47" s="95"/>
      <c r="D47" s="83"/>
      <c r="E47" s="85"/>
      <c r="F47" s="84"/>
      <c r="G47" s="96"/>
    </row>
    <row r="48" spans="1:7" ht="15.75" thickBot="1" x14ac:dyDescent="0.3">
      <c r="A48" s="83">
        <v>600</v>
      </c>
      <c r="B48" s="84" t="s">
        <v>464</v>
      </c>
      <c r="C48" s="83">
        <v>3769</v>
      </c>
      <c r="D48" s="83">
        <v>2212</v>
      </c>
      <c r="E48" s="85">
        <v>6171060000000</v>
      </c>
      <c r="F48" s="84" t="s">
        <v>465</v>
      </c>
      <c r="G48" s="86">
        <v>150</v>
      </c>
    </row>
    <row r="49" spans="1:7" x14ac:dyDescent="0.25">
      <c r="A49" s="88"/>
      <c r="B49" s="89" t="s">
        <v>21</v>
      </c>
      <c r="C49" s="90">
        <v>3769</v>
      </c>
      <c r="D49" s="88"/>
      <c r="E49" s="91"/>
      <c r="F49" s="92"/>
      <c r="G49" s="93">
        <f>SUM(G48)</f>
        <v>150</v>
      </c>
    </row>
    <row r="50" spans="1:7" x14ac:dyDescent="0.25">
      <c r="A50" s="84"/>
      <c r="G50" s="101"/>
    </row>
    <row r="51" spans="1:7" x14ac:dyDescent="0.25">
      <c r="B51" s="94" t="s">
        <v>173</v>
      </c>
      <c r="G51" s="96">
        <f>SUM(G49,G46)</f>
        <v>2949.1678400000001</v>
      </c>
    </row>
    <row r="54" spans="1:7" x14ac:dyDescent="0.25">
      <c r="A54" s="83">
        <v>700</v>
      </c>
      <c r="B54" s="84" t="s">
        <v>466</v>
      </c>
      <c r="C54" s="83">
        <v>0</v>
      </c>
      <c r="D54" s="83">
        <v>1361</v>
      </c>
      <c r="E54" s="85">
        <v>6171070000000</v>
      </c>
      <c r="F54" s="84" t="s">
        <v>461</v>
      </c>
      <c r="G54" s="86">
        <v>40000</v>
      </c>
    </row>
    <row r="55" spans="1:7" ht="15.75" thickBot="1" x14ac:dyDescent="0.3">
      <c r="A55" s="83">
        <v>700</v>
      </c>
      <c r="B55" s="84" t="s">
        <v>466</v>
      </c>
      <c r="C55" s="83">
        <v>0</v>
      </c>
      <c r="D55" s="83">
        <v>4121</v>
      </c>
      <c r="E55" s="85">
        <v>6171070000000</v>
      </c>
      <c r="F55" s="84" t="s">
        <v>467</v>
      </c>
      <c r="G55" s="86">
        <v>3</v>
      </c>
    </row>
    <row r="56" spans="1:7" x14ac:dyDescent="0.25">
      <c r="A56" s="88"/>
      <c r="B56" s="89" t="s">
        <v>21</v>
      </c>
      <c r="C56" s="90">
        <v>0</v>
      </c>
      <c r="D56" s="88"/>
      <c r="E56" s="91"/>
      <c r="F56" s="92"/>
      <c r="G56" s="93">
        <f>SUM(G54:G55)</f>
        <v>40003</v>
      </c>
    </row>
    <row r="57" spans="1:7" x14ac:dyDescent="0.25">
      <c r="A57" s="83"/>
      <c r="B57" s="94"/>
      <c r="C57" s="95"/>
      <c r="D57" s="83"/>
      <c r="E57" s="85"/>
      <c r="F57" s="84"/>
      <c r="G57" s="96"/>
    </row>
    <row r="58" spans="1:7" ht="15.75" thickBot="1" x14ac:dyDescent="0.3">
      <c r="A58" s="83">
        <v>700</v>
      </c>
      <c r="B58" s="84" t="s">
        <v>466</v>
      </c>
      <c r="C58" s="83">
        <v>6171</v>
      </c>
      <c r="D58" s="83">
        <v>2212</v>
      </c>
      <c r="E58" s="85">
        <v>6171070000000</v>
      </c>
      <c r="F58" s="84" t="s">
        <v>468</v>
      </c>
      <c r="G58" s="86">
        <v>180</v>
      </c>
    </row>
    <row r="59" spans="1:7" x14ac:dyDescent="0.25">
      <c r="A59" s="88"/>
      <c r="B59" s="89" t="s">
        <v>21</v>
      </c>
      <c r="C59" s="90">
        <v>6171</v>
      </c>
      <c r="D59" s="88"/>
      <c r="E59" s="91"/>
      <c r="F59" s="92"/>
      <c r="G59" s="93">
        <f>SUM(G58)</f>
        <v>180</v>
      </c>
    </row>
    <row r="60" spans="1:7" x14ac:dyDescent="0.25">
      <c r="A60" s="84"/>
    </row>
    <row r="61" spans="1:7" x14ac:dyDescent="0.25">
      <c r="B61" s="94" t="s">
        <v>176</v>
      </c>
      <c r="G61" s="96">
        <f>SUM(G59,G56)</f>
        <v>40183</v>
      </c>
    </row>
    <row r="64" spans="1:7" x14ac:dyDescent="0.25">
      <c r="A64" s="83">
        <v>900</v>
      </c>
      <c r="B64" s="84" t="s">
        <v>469</v>
      </c>
      <c r="C64" s="83">
        <v>0</v>
      </c>
      <c r="D64" s="83">
        <v>1111</v>
      </c>
      <c r="E64" s="85">
        <v>6171090000000</v>
      </c>
      <c r="F64" s="84" t="s">
        <v>470</v>
      </c>
      <c r="G64" s="86">
        <v>24000</v>
      </c>
    </row>
    <row r="65" spans="1:7" x14ac:dyDescent="0.25">
      <c r="A65" s="83">
        <v>900</v>
      </c>
      <c r="B65" s="84" t="s">
        <v>471</v>
      </c>
      <c r="C65" s="83">
        <v>0</v>
      </c>
      <c r="D65" s="83">
        <v>1112</v>
      </c>
      <c r="E65" s="85">
        <v>6171090000000</v>
      </c>
      <c r="F65" s="84" t="s">
        <v>472</v>
      </c>
      <c r="G65" s="86">
        <v>500</v>
      </c>
    </row>
    <row r="66" spans="1:7" x14ac:dyDescent="0.25">
      <c r="A66" s="83">
        <v>900</v>
      </c>
      <c r="B66" s="84" t="s">
        <v>473</v>
      </c>
      <c r="C66" s="83">
        <v>0</v>
      </c>
      <c r="D66" s="83">
        <v>1113</v>
      </c>
      <c r="E66" s="85">
        <v>6171090000000</v>
      </c>
      <c r="F66" s="84" t="s">
        <v>473</v>
      </c>
      <c r="G66" s="86">
        <v>2700</v>
      </c>
    </row>
    <row r="67" spans="1:7" x14ac:dyDescent="0.25">
      <c r="A67" s="83">
        <v>900</v>
      </c>
      <c r="B67" s="84" t="s">
        <v>474</v>
      </c>
      <c r="C67" s="83">
        <v>0</v>
      </c>
      <c r="D67" s="83">
        <v>1121</v>
      </c>
      <c r="E67" s="85">
        <v>6171090000000</v>
      </c>
      <c r="F67" s="84" t="s">
        <v>475</v>
      </c>
      <c r="G67" s="86">
        <v>40000</v>
      </c>
    </row>
    <row r="68" spans="1:7" x14ac:dyDescent="0.25">
      <c r="A68" s="83">
        <v>900</v>
      </c>
      <c r="B68" s="84" t="s">
        <v>204</v>
      </c>
      <c r="C68" s="83">
        <v>0</v>
      </c>
      <c r="D68" s="83">
        <v>1122</v>
      </c>
      <c r="E68" s="85">
        <v>6399000000000</v>
      </c>
      <c r="F68" s="84" t="s">
        <v>204</v>
      </c>
      <c r="G68" s="86">
        <v>10000</v>
      </c>
    </row>
    <row r="69" spans="1:7" x14ac:dyDescent="0.25">
      <c r="A69" s="83">
        <v>900</v>
      </c>
      <c r="B69" s="84" t="s">
        <v>476</v>
      </c>
      <c r="C69" s="83">
        <v>0</v>
      </c>
      <c r="D69" s="83">
        <v>1211</v>
      </c>
      <c r="E69" s="85">
        <v>6171090000000</v>
      </c>
      <c r="F69" s="84" t="s">
        <v>476</v>
      </c>
      <c r="G69" s="86">
        <v>75000</v>
      </c>
    </row>
    <row r="70" spans="1:7" x14ac:dyDescent="0.25">
      <c r="A70" s="83">
        <v>900</v>
      </c>
      <c r="B70" s="84" t="s">
        <v>477</v>
      </c>
      <c r="C70" s="83">
        <v>0</v>
      </c>
      <c r="D70" s="83">
        <v>1341</v>
      </c>
      <c r="E70" s="85">
        <v>6171090000000</v>
      </c>
      <c r="F70" s="84" t="s">
        <v>478</v>
      </c>
      <c r="G70" s="86">
        <v>400</v>
      </c>
    </row>
    <row r="71" spans="1:7" x14ac:dyDescent="0.25">
      <c r="A71" s="83">
        <v>900</v>
      </c>
      <c r="B71" s="84" t="s">
        <v>479</v>
      </c>
      <c r="C71" s="83">
        <v>0</v>
      </c>
      <c r="D71" s="83">
        <v>1342</v>
      </c>
      <c r="E71" s="85">
        <v>6171090000000</v>
      </c>
      <c r="F71" s="84" t="s">
        <v>480</v>
      </c>
      <c r="G71" s="86">
        <v>20</v>
      </c>
    </row>
    <row r="72" spans="1:7" x14ac:dyDescent="0.25">
      <c r="A72" s="83">
        <v>900</v>
      </c>
      <c r="B72" s="84" t="s">
        <v>481</v>
      </c>
      <c r="C72" s="83">
        <v>0</v>
      </c>
      <c r="D72" s="83">
        <v>1345</v>
      </c>
      <c r="E72" s="85">
        <v>6171090000000</v>
      </c>
      <c r="F72" s="84" t="s">
        <v>482</v>
      </c>
      <c r="G72" s="86">
        <v>7000</v>
      </c>
    </row>
    <row r="73" spans="1:7" x14ac:dyDescent="0.25">
      <c r="A73" s="83">
        <v>900</v>
      </c>
      <c r="B73" s="84" t="s">
        <v>483</v>
      </c>
      <c r="C73" s="83">
        <v>0</v>
      </c>
      <c r="D73" s="83">
        <v>1361</v>
      </c>
      <c r="E73" s="85">
        <v>6171090000000</v>
      </c>
      <c r="F73" s="84" t="s">
        <v>484</v>
      </c>
      <c r="G73" s="86">
        <v>20</v>
      </c>
    </row>
    <row r="74" spans="1:7" x14ac:dyDescent="0.25">
      <c r="A74" s="83">
        <v>900</v>
      </c>
      <c r="B74" s="84" t="s">
        <v>485</v>
      </c>
      <c r="C74" s="83">
        <v>0</v>
      </c>
      <c r="D74" s="83">
        <v>1381</v>
      </c>
      <c r="E74" s="85">
        <v>6171090000000</v>
      </c>
      <c r="F74" s="84" t="s">
        <v>485</v>
      </c>
      <c r="G74" s="86">
        <v>1000</v>
      </c>
    </row>
    <row r="75" spans="1:7" x14ac:dyDescent="0.25">
      <c r="A75" s="83">
        <v>900</v>
      </c>
      <c r="B75" s="84" t="s">
        <v>486</v>
      </c>
      <c r="C75" s="83">
        <v>0</v>
      </c>
      <c r="D75" s="83">
        <v>1511</v>
      </c>
      <c r="E75" s="85">
        <v>6171090000000</v>
      </c>
      <c r="F75" s="84" t="s">
        <v>486</v>
      </c>
      <c r="G75" s="86">
        <f>12500+1000</f>
        <v>13500</v>
      </c>
    </row>
    <row r="76" spans="1:7" ht="15.75" thickBot="1" x14ac:dyDescent="0.3">
      <c r="A76" s="83">
        <v>900</v>
      </c>
      <c r="B76" s="84" t="s">
        <v>562</v>
      </c>
      <c r="C76" s="83">
        <v>0</v>
      </c>
      <c r="D76" s="83">
        <v>2420</v>
      </c>
      <c r="E76" s="85">
        <v>6112000000000</v>
      </c>
      <c r="F76" s="84" t="s">
        <v>561</v>
      </c>
      <c r="G76" s="86">
        <v>500</v>
      </c>
    </row>
    <row r="77" spans="1:7" x14ac:dyDescent="0.25">
      <c r="A77" s="88"/>
      <c r="B77" s="89" t="s">
        <v>21</v>
      </c>
      <c r="C77" s="90">
        <v>0</v>
      </c>
      <c r="D77" s="88"/>
      <c r="E77" s="91"/>
      <c r="F77" s="92"/>
      <c r="G77" s="93">
        <f>SUM(G64:G76)</f>
        <v>174640</v>
      </c>
    </row>
    <row r="78" spans="1:7" x14ac:dyDescent="0.25">
      <c r="A78" s="83"/>
      <c r="B78" s="94"/>
      <c r="C78" s="95"/>
      <c r="D78" s="83"/>
      <c r="E78" s="85"/>
      <c r="F78" s="84"/>
      <c r="G78" s="96"/>
    </row>
    <row r="79" spans="1:7" ht="15.75" thickBot="1" x14ac:dyDescent="0.3">
      <c r="A79" s="83">
        <v>900</v>
      </c>
      <c r="B79" s="84" t="s">
        <v>487</v>
      </c>
      <c r="C79" s="83">
        <v>6310</v>
      </c>
      <c r="D79" s="83">
        <v>2141</v>
      </c>
      <c r="E79" s="85">
        <v>6310000000000</v>
      </c>
      <c r="F79" s="84" t="s">
        <v>488</v>
      </c>
      <c r="G79" s="86">
        <v>1000</v>
      </c>
    </row>
    <row r="80" spans="1:7" x14ac:dyDescent="0.25">
      <c r="A80" s="88"/>
      <c r="B80" s="89" t="s">
        <v>21</v>
      </c>
      <c r="C80" s="90">
        <v>6310</v>
      </c>
      <c r="D80" s="88"/>
      <c r="E80" s="91"/>
      <c r="F80" s="92"/>
      <c r="G80" s="93">
        <f>SUM(G79)</f>
        <v>1000</v>
      </c>
    </row>
    <row r="81" spans="1:7" x14ac:dyDescent="0.25">
      <c r="A81" s="84"/>
    </row>
    <row r="82" spans="1:7" x14ac:dyDescent="0.25">
      <c r="B82" s="94" t="s">
        <v>210</v>
      </c>
      <c r="G82" s="96">
        <f>SUM(G80,G77)</f>
        <v>175640</v>
      </c>
    </row>
    <row r="85" spans="1:7" ht="15.75" thickBot="1" x14ac:dyDescent="0.3">
      <c r="A85" s="83">
        <v>1100</v>
      </c>
      <c r="B85" s="84" t="s">
        <v>489</v>
      </c>
      <c r="C85" s="83">
        <v>0</v>
      </c>
      <c r="D85" s="83">
        <v>1343</v>
      </c>
      <c r="E85" s="85">
        <v>6171110000000</v>
      </c>
      <c r="F85" s="84" t="s">
        <v>490</v>
      </c>
      <c r="G85" s="86">
        <v>150</v>
      </c>
    </row>
    <row r="86" spans="1:7" x14ac:dyDescent="0.25">
      <c r="A86" s="88"/>
      <c r="B86" s="89" t="s">
        <v>21</v>
      </c>
      <c r="C86" s="90">
        <v>0</v>
      </c>
      <c r="D86" s="88"/>
      <c r="E86" s="91"/>
      <c r="F86" s="92"/>
      <c r="G86" s="93">
        <f>SUM(G85)</f>
        <v>150</v>
      </c>
    </row>
    <row r="87" spans="1:7" x14ac:dyDescent="0.25">
      <c r="A87" s="83"/>
      <c r="B87" s="94"/>
      <c r="C87" s="95"/>
      <c r="D87" s="83"/>
      <c r="E87" s="85"/>
      <c r="F87" s="84"/>
      <c r="G87" s="96"/>
    </row>
    <row r="88" spans="1:7" ht="15.75" thickBot="1" x14ac:dyDescent="0.3">
      <c r="A88" s="83">
        <v>1100</v>
      </c>
      <c r="B88" s="84" t="s">
        <v>491</v>
      </c>
      <c r="C88" s="83">
        <v>2292</v>
      </c>
      <c r="D88" s="83">
        <v>2111</v>
      </c>
      <c r="E88" s="85">
        <v>2292000000000</v>
      </c>
      <c r="F88" s="84" t="s">
        <v>492</v>
      </c>
      <c r="G88" s="86">
        <v>7</v>
      </c>
    </row>
    <row r="89" spans="1:7" x14ac:dyDescent="0.25">
      <c r="A89" s="88"/>
      <c r="B89" s="89" t="s">
        <v>21</v>
      </c>
      <c r="C89" s="90">
        <v>2292</v>
      </c>
      <c r="D89" s="88"/>
      <c r="E89" s="91"/>
      <c r="F89" s="92"/>
      <c r="G89" s="93">
        <f>SUM(G88)</f>
        <v>7</v>
      </c>
    </row>
    <row r="90" spans="1:7" x14ac:dyDescent="0.25">
      <c r="A90" s="83"/>
      <c r="B90" s="94"/>
      <c r="C90" s="95"/>
      <c r="D90" s="83"/>
      <c r="E90" s="85"/>
      <c r="F90" s="84"/>
      <c r="G90" s="96"/>
    </row>
    <row r="91" spans="1:7" ht="15.75" thickBot="1" x14ac:dyDescent="0.3">
      <c r="A91" s="83">
        <v>1100</v>
      </c>
      <c r="B91" s="84" t="s">
        <v>493</v>
      </c>
      <c r="C91" s="83">
        <v>2310</v>
      </c>
      <c r="D91" s="83">
        <v>2111</v>
      </c>
      <c r="E91" s="85">
        <v>2310000000000</v>
      </c>
      <c r="F91" s="84" t="s">
        <v>494</v>
      </c>
      <c r="G91" s="86">
        <v>30000</v>
      </c>
    </row>
    <row r="92" spans="1:7" x14ac:dyDescent="0.25">
      <c r="A92" s="88"/>
      <c r="B92" s="89" t="s">
        <v>21</v>
      </c>
      <c r="C92" s="90">
        <v>2310</v>
      </c>
      <c r="D92" s="88"/>
      <c r="E92" s="91"/>
      <c r="F92" s="92"/>
      <c r="G92" s="93">
        <f>SUM(G91)</f>
        <v>30000</v>
      </c>
    </row>
    <row r="93" spans="1:7" x14ac:dyDescent="0.25">
      <c r="A93" s="83"/>
      <c r="B93" s="94"/>
      <c r="C93" s="95"/>
      <c r="D93" s="83"/>
      <c r="E93" s="85"/>
      <c r="F93" s="84"/>
      <c r="G93" s="96"/>
    </row>
    <row r="94" spans="1:7" x14ac:dyDescent="0.25">
      <c r="A94" s="83">
        <v>1100</v>
      </c>
      <c r="B94" s="84" t="s">
        <v>495</v>
      </c>
      <c r="C94" s="83">
        <v>2321</v>
      </c>
      <c r="D94" s="83">
        <v>2111</v>
      </c>
      <c r="E94" s="85">
        <v>2321000000000</v>
      </c>
      <c r="F94" s="84" t="s">
        <v>496</v>
      </c>
      <c r="G94" s="86">
        <v>1200</v>
      </c>
    </row>
    <row r="95" spans="1:7" ht="15.75" thickBot="1" x14ac:dyDescent="0.3">
      <c r="A95" s="83">
        <v>1100</v>
      </c>
      <c r="B95" s="84" t="s">
        <v>495</v>
      </c>
      <c r="C95" s="83">
        <v>2321</v>
      </c>
      <c r="D95" s="83">
        <v>3122</v>
      </c>
      <c r="E95" s="85">
        <v>2321000000000</v>
      </c>
      <c r="F95" s="84" t="s">
        <v>497</v>
      </c>
      <c r="G95" s="86">
        <v>600</v>
      </c>
    </row>
    <row r="96" spans="1:7" x14ac:dyDescent="0.25">
      <c r="A96" s="88"/>
      <c r="B96" s="89" t="s">
        <v>21</v>
      </c>
      <c r="C96" s="90">
        <v>2321</v>
      </c>
      <c r="D96" s="88"/>
      <c r="E96" s="91"/>
      <c r="F96" s="92"/>
      <c r="G96" s="93">
        <f>SUM(G94:G95)</f>
        <v>1800</v>
      </c>
    </row>
    <row r="97" spans="1:7" x14ac:dyDescent="0.25">
      <c r="A97" s="83"/>
      <c r="B97" s="94"/>
      <c r="C97" s="95"/>
      <c r="D97" s="83"/>
      <c r="E97" s="85"/>
      <c r="F97" s="84"/>
      <c r="G97" s="96"/>
    </row>
    <row r="98" spans="1:7" x14ac:dyDescent="0.25">
      <c r="A98" s="83">
        <v>1100</v>
      </c>
      <c r="B98" s="84" t="s">
        <v>498</v>
      </c>
      <c r="C98" s="83">
        <v>3113</v>
      </c>
      <c r="D98" s="83">
        <v>2132</v>
      </c>
      <c r="E98" s="85">
        <v>919</v>
      </c>
      <c r="F98" s="84" t="s">
        <v>498</v>
      </c>
      <c r="G98" s="86">
        <v>1600</v>
      </c>
    </row>
    <row r="99" spans="1:7" ht="15.75" thickBot="1" x14ac:dyDescent="0.3">
      <c r="A99" s="83">
        <v>1100</v>
      </c>
      <c r="B99" s="84" t="s">
        <v>299</v>
      </c>
      <c r="C99" s="83">
        <v>3113</v>
      </c>
      <c r="D99" s="83">
        <v>2132</v>
      </c>
      <c r="E99" s="85">
        <v>959</v>
      </c>
      <c r="F99" s="84" t="s">
        <v>499</v>
      </c>
      <c r="G99" s="86">
        <v>240</v>
      </c>
    </row>
    <row r="100" spans="1:7" x14ac:dyDescent="0.25">
      <c r="A100" s="88"/>
      <c r="B100" s="89" t="s">
        <v>21</v>
      </c>
      <c r="C100" s="90">
        <v>3113</v>
      </c>
      <c r="D100" s="88"/>
      <c r="E100" s="91"/>
      <c r="F100" s="92"/>
      <c r="G100" s="93">
        <f>SUM(G98:G99)</f>
        <v>1840</v>
      </c>
    </row>
    <row r="101" spans="1:7" x14ac:dyDescent="0.25">
      <c r="A101" s="83"/>
      <c r="B101" s="94"/>
      <c r="C101" s="95"/>
      <c r="D101" s="83"/>
      <c r="E101" s="85"/>
      <c r="F101" s="84"/>
      <c r="G101" s="96"/>
    </row>
    <row r="102" spans="1:7" ht="15.75" thickBot="1" x14ac:dyDescent="0.3">
      <c r="A102" s="83">
        <v>1100</v>
      </c>
      <c r="B102" s="84" t="s">
        <v>500</v>
      </c>
      <c r="C102" s="83">
        <v>3392</v>
      </c>
      <c r="D102" s="83">
        <v>2132</v>
      </c>
      <c r="E102" s="85">
        <v>889</v>
      </c>
      <c r="F102" s="84" t="s">
        <v>501</v>
      </c>
      <c r="G102" s="86">
        <f>505.71-0.003</f>
        <v>505.70699999999999</v>
      </c>
    </row>
    <row r="103" spans="1:7" x14ac:dyDescent="0.25">
      <c r="A103" s="88"/>
      <c r="B103" s="89" t="s">
        <v>21</v>
      </c>
      <c r="C103" s="90">
        <v>3392</v>
      </c>
      <c r="D103" s="88"/>
      <c r="E103" s="91"/>
      <c r="F103" s="92"/>
      <c r="G103" s="93">
        <f>SUM(G102)</f>
        <v>505.70699999999999</v>
      </c>
    </row>
    <row r="104" spans="1:7" x14ac:dyDescent="0.25">
      <c r="A104" s="83"/>
      <c r="B104" s="94"/>
      <c r="C104" s="95"/>
      <c r="D104" s="83"/>
      <c r="E104" s="85"/>
      <c r="F104" s="84"/>
      <c r="G104" s="96"/>
    </row>
    <row r="105" spans="1:7" x14ac:dyDescent="0.25">
      <c r="A105" s="83">
        <v>1100</v>
      </c>
      <c r="B105" s="84" t="s">
        <v>502</v>
      </c>
      <c r="C105" s="83">
        <v>3612</v>
      </c>
      <c r="D105" s="83">
        <v>2111</v>
      </c>
      <c r="E105" s="85">
        <v>3612000000000</v>
      </c>
      <c r="F105" s="84" t="s">
        <v>503</v>
      </c>
      <c r="G105" s="86">
        <v>85</v>
      </c>
    </row>
    <row r="106" spans="1:7" ht="15.75" thickBot="1" x14ac:dyDescent="0.3">
      <c r="A106" s="83">
        <v>1100</v>
      </c>
      <c r="B106" s="84" t="s">
        <v>502</v>
      </c>
      <c r="C106" s="83">
        <v>3612</v>
      </c>
      <c r="D106" s="83">
        <v>2132</v>
      </c>
      <c r="E106" s="85">
        <v>3612000000000</v>
      </c>
      <c r="F106" s="84" t="s">
        <v>499</v>
      </c>
      <c r="G106" s="86">
        <v>665</v>
      </c>
    </row>
    <row r="107" spans="1:7" x14ac:dyDescent="0.25">
      <c r="A107" s="88"/>
      <c r="B107" s="89" t="s">
        <v>21</v>
      </c>
      <c r="C107" s="90">
        <v>3612</v>
      </c>
      <c r="D107" s="88"/>
      <c r="E107" s="91"/>
      <c r="F107" s="92"/>
      <c r="G107" s="93">
        <f>SUM(G105:G106)</f>
        <v>750</v>
      </c>
    </row>
    <row r="108" spans="1:7" x14ac:dyDescent="0.25">
      <c r="A108" s="83"/>
      <c r="B108" s="94"/>
      <c r="C108" s="95"/>
      <c r="D108" s="83"/>
      <c r="E108" s="85"/>
      <c r="F108" s="84"/>
      <c r="G108" s="96"/>
    </row>
    <row r="109" spans="1:7" x14ac:dyDescent="0.25">
      <c r="A109" s="83">
        <v>1100</v>
      </c>
      <c r="B109" s="84" t="s">
        <v>504</v>
      </c>
      <c r="C109" s="83">
        <v>3613</v>
      </c>
      <c r="D109" s="83">
        <v>2111</v>
      </c>
      <c r="E109" s="85">
        <v>3613000000000</v>
      </c>
      <c r="F109" s="84" t="s">
        <v>505</v>
      </c>
      <c r="G109" s="86">
        <v>10</v>
      </c>
    </row>
    <row r="110" spans="1:7" x14ac:dyDescent="0.25">
      <c r="A110" s="83">
        <v>1100</v>
      </c>
      <c r="B110" s="84" t="s">
        <v>504</v>
      </c>
      <c r="C110" s="83">
        <v>3613</v>
      </c>
      <c r="D110" s="83">
        <v>2131</v>
      </c>
      <c r="E110" s="85">
        <v>3613000000000</v>
      </c>
      <c r="F110" s="84" t="s">
        <v>506</v>
      </c>
      <c r="G110" s="86">
        <f>968.52+0.003</f>
        <v>968.52300000000002</v>
      </c>
    </row>
    <row r="111" spans="1:7" ht="15.75" thickBot="1" x14ac:dyDescent="0.3">
      <c r="A111" s="83">
        <v>1100</v>
      </c>
      <c r="B111" s="84" t="s">
        <v>504</v>
      </c>
      <c r="C111" s="83">
        <v>3613</v>
      </c>
      <c r="D111" s="83">
        <v>2132</v>
      </c>
      <c r="E111" s="85">
        <v>3613000000000</v>
      </c>
      <c r="F111" s="84" t="s">
        <v>507</v>
      </c>
      <c r="G111" s="86">
        <f>1466.95-0.002</f>
        <v>1466.9480000000001</v>
      </c>
    </row>
    <row r="112" spans="1:7" x14ac:dyDescent="0.25">
      <c r="A112" s="88"/>
      <c r="B112" s="89" t="s">
        <v>21</v>
      </c>
      <c r="C112" s="90">
        <v>3613</v>
      </c>
      <c r="D112" s="88"/>
      <c r="E112" s="91"/>
      <c r="F112" s="92"/>
      <c r="G112" s="93">
        <f>SUM(G109:G111)</f>
        <v>2445.471</v>
      </c>
    </row>
    <row r="113" spans="1:7" x14ac:dyDescent="0.25">
      <c r="A113" s="83"/>
      <c r="B113" s="94"/>
      <c r="C113" s="95"/>
      <c r="D113" s="83"/>
      <c r="E113" s="85"/>
      <c r="F113" s="84"/>
      <c r="G113" s="96"/>
    </row>
    <row r="114" spans="1:7" x14ac:dyDescent="0.25">
      <c r="A114" s="83">
        <v>1100</v>
      </c>
      <c r="B114" s="84" t="s">
        <v>508</v>
      </c>
      <c r="C114" s="83">
        <v>3636</v>
      </c>
      <c r="D114" s="83">
        <v>2119</v>
      </c>
      <c r="E114" s="85">
        <v>3636000000000</v>
      </c>
      <c r="F114" s="84" t="s">
        <v>509</v>
      </c>
      <c r="G114" s="86">
        <v>50</v>
      </c>
    </row>
    <row r="115" spans="1:7" ht="15.75" thickBot="1" x14ac:dyDescent="0.3">
      <c r="A115" s="83">
        <v>1100</v>
      </c>
      <c r="B115" s="84" t="s">
        <v>508</v>
      </c>
      <c r="C115" s="83">
        <v>3636</v>
      </c>
      <c r="D115" s="83">
        <v>3111</v>
      </c>
      <c r="E115" s="85">
        <v>3636000000000</v>
      </c>
      <c r="F115" s="84" t="s">
        <v>510</v>
      </c>
      <c r="G115" s="86">
        <v>1037.5</v>
      </c>
    </row>
    <row r="116" spans="1:7" x14ac:dyDescent="0.25">
      <c r="A116" s="88"/>
      <c r="B116" s="89" t="s">
        <v>21</v>
      </c>
      <c r="C116" s="90">
        <v>3636</v>
      </c>
      <c r="D116" s="88"/>
      <c r="E116" s="91"/>
      <c r="F116" s="92"/>
      <c r="G116" s="93">
        <f>SUM(G114:G115)</f>
        <v>1087.5</v>
      </c>
    </row>
    <row r="117" spans="1:7" x14ac:dyDescent="0.25">
      <c r="A117" s="84"/>
    </row>
    <row r="118" spans="1:7" x14ac:dyDescent="0.25">
      <c r="B118" s="94" t="s">
        <v>371</v>
      </c>
      <c r="G118" s="96">
        <f>SUM(G116,G112,G107,G103,G100,G96,G92,G89,G86)</f>
        <v>38585.678</v>
      </c>
    </row>
    <row r="121" spans="1:7" ht="15.75" thickBot="1" x14ac:dyDescent="0.3">
      <c r="A121" s="83">
        <v>1200</v>
      </c>
      <c r="B121" s="84" t="s">
        <v>511</v>
      </c>
      <c r="C121" s="83">
        <v>3632</v>
      </c>
      <c r="D121" s="83">
        <v>2111</v>
      </c>
      <c r="E121" s="85">
        <v>3632000000000</v>
      </c>
      <c r="F121" s="84" t="s">
        <v>512</v>
      </c>
      <c r="G121" s="86">
        <v>50</v>
      </c>
    </row>
    <row r="122" spans="1:7" x14ac:dyDescent="0.25">
      <c r="A122" s="88"/>
      <c r="B122" s="89" t="s">
        <v>21</v>
      </c>
      <c r="C122" s="90">
        <v>3632</v>
      </c>
      <c r="D122" s="88"/>
      <c r="E122" s="91"/>
      <c r="F122" s="92"/>
      <c r="G122" s="93">
        <f>SUM(G121)</f>
        <v>50</v>
      </c>
    </row>
    <row r="123" spans="1:7" x14ac:dyDescent="0.25">
      <c r="A123" s="83"/>
      <c r="B123" s="94"/>
      <c r="C123" s="95"/>
      <c r="D123" s="83"/>
      <c r="E123" s="85"/>
      <c r="F123" s="84"/>
      <c r="G123" s="96"/>
    </row>
    <row r="124" spans="1:7" ht="15.75" thickBot="1" x14ac:dyDescent="0.3">
      <c r="A124" s="83">
        <v>1200</v>
      </c>
      <c r="B124" s="84" t="s">
        <v>513</v>
      </c>
      <c r="C124" s="83">
        <v>3639</v>
      </c>
      <c r="D124" s="83">
        <v>2111</v>
      </c>
      <c r="E124" s="85">
        <v>3639000000000</v>
      </c>
      <c r="F124" s="84" t="s">
        <v>514</v>
      </c>
      <c r="G124" s="86">
        <v>25</v>
      </c>
    </row>
    <row r="125" spans="1:7" x14ac:dyDescent="0.25">
      <c r="A125" s="88"/>
      <c r="B125" s="89" t="s">
        <v>21</v>
      </c>
      <c r="C125" s="90">
        <v>3639</v>
      </c>
      <c r="D125" s="88"/>
      <c r="E125" s="91"/>
      <c r="F125" s="92"/>
      <c r="G125" s="93">
        <f>SUM(G124)</f>
        <v>25</v>
      </c>
    </row>
    <row r="126" spans="1:7" x14ac:dyDescent="0.25">
      <c r="A126" s="83"/>
      <c r="B126" s="94"/>
      <c r="C126" s="95"/>
      <c r="D126" s="83"/>
      <c r="E126" s="85"/>
      <c r="F126" s="84"/>
      <c r="G126" s="96"/>
    </row>
    <row r="127" spans="1:7" ht="15.75" thickBot="1" x14ac:dyDescent="0.3">
      <c r="A127" s="83">
        <v>1200</v>
      </c>
      <c r="B127" s="84" t="s">
        <v>515</v>
      </c>
      <c r="C127" s="83">
        <v>3722</v>
      </c>
      <c r="D127" s="83">
        <v>2112</v>
      </c>
      <c r="E127" s="85">
        <v>3722000000000</v>
      </c>
      <c r="F127" s="84" t="s">
        <v>516</v>
      </c>
      <c r="G127" s="86">
        <v>100</v>
      </c>
    </row>
    <row r="128" spans="1:7" x14ac:dyDescent="0.25">
      <c r="A128" s="88"/>
      <c r="B128" s="89" t="s">
        <v>21</v>
      </c>
      <c r="C128" s="90">
        <v>3722</v>
      </c>
      <c r="D128" s="88"/>
      <c r="E128" s="91"/>
      <c r="F128" s="92"/>
      <c r="G128" s="93">
        <f>SUM(G127)</f>
        <v>100</v>
      </c>
    </row>
    <row r="129" spans="1:7" x14ac:dyDescent="0.25">
      <c r="A129" s="83"/>
      <c r="B129" s="94"/>
      <c r="C129" s="95"/>
      <c r="D129" s="83"/>
      <c r="E129" s="85"/>
      <c r="F129" s="84"/>
      <c r="G129" s="96"/>
    </row>
    <row r="130" spans="1:7" ht="15.75" thickBot="1" x14ac:dyDescent="0.3">
      <c r="A130" s="83">
        <v>1200</v>
      </c>
      <c r="B130" s="84" t="s">
        <v>517</v>
      </c>
      <c r="C130" s="83">
        <v>3723</v>
      </c>
      <c r="D130" s="83">
        <v>2111</v>
      </c>
      <c r="E130" s="85">
        <v>3723000000000</v>
      </c>
      <c r="F130" s="84" t="s">
        <v>518</v>
      </c>
      <c r="G130" s="86">
        <v>200</v>
      </c>
    </row>
    <row r="131" spans="1:7" x14ac:dyDescent="0.25">
      <c r="A131" s="88"/>
      <c r="B131" s="89" t="s">
        <v>21</v>
      </c>
      <c r="C131" s="90">
        <v>3723</v>
      </c>
      <c r="D131" s="88"/>
      <c r="E131" s="91"/>
      <c r="F131" s="92"/>
      <c r="G131" s="93">
        <f>SUM(G130)</f>
        <v>200</v>
      </c>
    </row>
    <row r="132" spans="1:7" x14ac:dyDescent="0.25">
      <c r="A132" s="83"/>
      <c r="B132" s="94"/>
      <c r="C132" s="95"/>
      <c r="D132" s="83"/>
      <c r="E132" s="85"/>
      <c r="F132" s="84"/>
      <c r="G132" s="96"/>
    </row>
    <row r="133" spans="1:7" x14ac:dyDescent="0.25">
      <c r="A133" s="83">
        <v>1200</v>
      </c>
      <c r="B133" s="84" t="s">
        <v>519</v>
      </c>
      <c r="C133" s="83">
        <v>3725</v>
      </c>
      <c r="D133" s="83">
        <v>2111</v>
      </c>
      <c r="E133" s="85">
        <v>3725000000000</v>
      </c>
      <c r="F133" s="84" t="s">
        <v>520</v>
      </c>
      <c r="G133" s="86">
        <v>250</v>
      </c>
    </row>
    <row r="134" spans="1:7" ht="15.75" thickBot="1" x14ac:dyDescent="0.3">
      <c r="A134" s="83">
        <v>1200</v>
      </c>
      <c r="B134" s="84" t="s">
        <v>519</v>
      </c>
      <c r="C134" s="83">
        <v>3725</v>
      </c>
      <c r="D134" s="83">
        <v>2324</v>
      </c>
      <c r="E134" s="85">
        <v>3725000000000</v>
      </c>
      <c r="F134" s="84" t="s">
        <v>521</v>
      </c>
      <c r="G134" s="86">
        <v>1500</v>
      </c>
    </row>
    <row r="135" spans="1:7" x14ac:dyDescent="0.25">
      <c r="A135" s="88"/>
      <c r="B135" s="89" t="s">
        <v>21</v>
      </c>
      <c r="C135" s="90">
        <v>3725</v>
      </c>
      <c r="D135" s="88"/>
      <c r="E135" s="91"/>
      <c r="F135" s="92"/>
      <c r="G135" s="93">
        <f>SUM(G133:G134)</f>
        <v>1750</v>
      </c>
    </row>
    <row r="136" spans="1:7" x14ac:dyDescent="0.25">
      <c r="A136" s="84"/>
    </row>
    <row r="137" spans="1:7" x14ac:dyDescent="0.25">
      <c r="B137" s="94" t="s">
        <v>404</v>
      </c>
      <c r="G137" s="96">
        <f>SUM(G135,G131,G128,G125,G122)</f>
        <v>2125</v>
      </c>
    </row>
    <row r="140" spans="1:7" x14ac:dyDescent="0.25">
      <c r="A140" s="83">
        <v>1400</v>
      </c>
      <c r="B140" s="84" t="s">
        <v>522</v>
      </c>
      <c r="C140" s="83">
        <v>4350</v>
      </c>
      <c r="D140" s="83">
        <v>2111</v>
      </c>
      <c r="E140" s="85">
        <v>4350000000000</v>
      </c>
      <c r="F140" s="84" t="s">
        <v>523</v>
      </c>
      <c r="G140" s="86">
        <v>1500</v>
      </c>
    </row>
    <row r="141" spans="1:7" ht="15.75" thickBot="1" x14ac:dyDescent="0.3">
      <c r="A141" s="83">
        <v>1400</v>
      </c>
      <c r="B141" s="84" t="s">
        <v>522</v>
      </c>
      <c r="C141" s="83">
        <v>4350</v>
      </c>
      <c r="D141" s="83">
        <v>2132</v>
      </c>
      <c r="E141" s="85">
        <v>4350000000000</v>
      </c>
      <c r="F141" s="84" t="s">
        <v>499</v>
      </c>
      <c r="G141" s="86">
        <v>1350</v>
      </c>
    </row>
    <row r="142" spans="1:7" x14ac:dyDescent="0.25">
      <c r="A142" s="88"/>
      <c r="B142" s="89" t="s">
        <v>21</v>
      </c>
      <c r="C142" s="90">
        <v>4350</v>
      </c>
      <c r="D142" s="88"/>
      <c r="E142" s="91"/>
      <c r="F142" s="92"/>
      <c r="G142" s="93">
        <f>SUM(G140:G141)</f>
        <v>2850</v>
      </c>
    </row>
    <row r="143" spans="1:7" x14ac:dyDescent="0.25">
      <c r="A143" s="83"/>
      <c r="B143" s="94"/>
      <c r="C143" s="95"/>
      <c r="D143" s="83"/>
      <c r="E143" s="85"/>
      <c r="F143" s="84"/>
      <c r="G143" s="96"/>
    </row>
    <row r="144" spans="1:7" x14ac:dyDescent="0.25">
      <c r="A144" s="83">
        <v>1400</v>
      </c>
      <c r="B144" s="84" t="s">
        <v>524</v>
      </c>
      <c r="C144" s="83">
        <v>4351</v>
      </c>
      <c r="D144" s="83">
        <v>2111</v>
      </c>
      <c r="E144" s="85">
        <v>4351000000000</v>
      </c>
      <c r="F144" s="84" t="s">
        <v>514</v>
      </c>
      <c r="G144" s="86">
        <v>1000</v>
      </c>
    </row>
    <row r="145" spans="1:7" ht="15.75" thickBot="1" x14ac:dyDescent="0.3">
      <c r="A145" s="83">
        <v>1400</v>
      </c>
      <c r="B145" s="84" t="s">
        <v>524</v>
      </c>
      <c r="C145" s="83">
        <v>4351</v>
      </c>
      <c r="D145" s="83">
        <v>2112</v>
      </c>
      <c r="E145" s="85">
        <v>4351000000000</v>
      </c>
      <c r="F145" s="84" t="s">
        <v>525</v>
      </c>
      <c r="G145" s="86">
        <v>2000</v>
      </c>
    </row>
    <row r="146" spans="1:7" x14ac:dyDescent="0.25">
      <c r="A146" s="88"/>
      <c r="B146" s="89" t="s">
        <v>21</v>
      </c>
      <c r="C146" s="90">
        <v>4351</v>
      </c>
      <c r="D146" s="88"/>
      <c r="E146" s="91"/>
      <c r="F146" s="92"/>
      <c r="G146" s="93">
        <f>SUM(G144:G145)</f>
        <v>3000</v>
      </c>
    </row>
    <row r="147" spans="1:7" x14ac:dyDescent="0.25">
      <c r="A147" s="84"/>
    </row>
    <row r="148" spans="1:7" x14ac:dyDescent="0.25">
      <c r="B148" s="94" t="s">
        <v>425</v>
      </c>
      <c r="G148" s="96">
        <f>SUM(G146,G142)</f>
        <v>5850</v>
      </c>
    </row>
    <row r="151" spans="1:7" ht="15.75" thickBot="1" x14ac:dyDescent="0.3">
      <c r="A151" s="83">
        <v>1500</v>
      </c>
      <c r="B151" s="84" t="s">
        <v>526</v>
      </c>
      <c r="C151" s="83">
        <v>0</v>
      </c>
      <c r="D151" s="83">
        <v>1361</v>
      </c>
      <c r="E151" s="85">
        <v>6171150000000</v>
      </c>
      <c r="F151" s="84" t="s">
        <v>461</v>
      </c>
      <c r="G151" s="86">
        <v>500</v>
      </c>
    </row>
    <row r="152" spans="1:7" x14ac:dyDescent="0.25">
      <c r="A152" s="88"/>
      <c r="B152" s="89" t="s">
        <v>21</v>
      </c>
      <c r="C152" s="90">
        <v>0</v>
      </c>
      <c r="D152" s="88"/>
      <c r="E152" s="91"/>
      <c r="F152" s="92"/>
      <c r="G152" s="93">
        <f>SUM(G151)</f>
        <v>500</v>
      </c>
    </row>
    <row r="153" spans="1:7" x14ac:dyDescent="0.25">
      <c r="A153" s="83"/>
      <c r="B153" s="94"/>
      <c r="C153" s="95"/>
      <c r="D153" s="83"/>
      <c r="E153" s="85"/>
      <c r="F153" s="84"/>
      <c r="G153" s="96"/>
    </row>
    <row r="154" spans="1:7" ht="15.75" thickBot="1" x14ac:dyDescent="0.3">
      <c r="A154" s="83">
        <v>1500</v>
      </c>
      <c r="B154" s="84" t="s">
        <v>526</v>
      </c>
      <c r="C154" s="83">
        <v>2169</v>
      </c>
      <c r="D154" s="83">
        <v>2212</v>
      </c>
      <c r="E154" s="85">
        <v>2169000000000</v>
      </c>
      <c r="F154" s="84" t="s">
        <v>468</v>
      </c>
      <c r="G154" s="86">
        <v>200</v>
      </c>
    </row>
    <row r="155" spans="1:7" x14ac:dyDescent="0.25">
      <c r="A155" s="88"/>
      <c r="B155" s="89" t="s">
        <v>21</v>
      </c>
      <c r="C155" s="90">
        <v>2169</v>
      </c>
      <c r="D155" s="88"/>
      <c r="E155" s="91"/>
      <c r="F155" s="92"/>
      <c r="G155" s="93">
        <f>SUM(G154)</f>
        <v>200</v>
      </c>
    </row>
    <row r="156" spans="1:7" x14ac:dyDescent="0.25">
      <c r="A156" s="83"/>
      <c r="B156" s="94"/>
      <c r="C156" s="95"/>
      <c r="D156" s="83"/>
      <c r="E156" s="85"/>
      <c r="F156" s="84"/>
      <c r="G156" s="96"/>
    </row>
    <row r="157" spans="1:7" ht="15.75" thickBot="1" x14ac:dyDescent="0.3">
      <c r="A157" s="83">
        <v>1500</v>
      </c>
      <c r="B157" s="84" t="s">
        <v>526</v>
      </c>
      <c r="C157" s="83">
        <v>6171</v>
      </c>
      <c r="D157" s="83">
        <v>2324</v>
      </c>
      <c r="E157" s="85">
        <v>6171150000000</v>
      </c>
      <c r="F157" s="84" t="s">
        <v>463</v>
      </c>
      <c r="G157" s="86">
        <v>0</v>
      </c>
    </row>
    <row r="158" spans="1:7" x14ac:dyDescent="0.25">
      <c r="A158" s="88"/>
      <c r="B158" s="89" t="s">
        <v>21</v>
      </c>
      <c r="C158" s="90">
        <v>6171</v>
      </c>
      <c r="D158" s="88"/>
      <c r="E158" s="91"/>
      <c r="F158" s="92"/>
      <c r="G158" s="93">
        <f>SUM(G157)</f>
        <v>0</v>
      </c>
    </row>
    <row r="159" spans="1:7" x14ac:dyDescent="0.25">
      <c r="A159" s="84"/>
    </row>
    <row r="160" spans="1:7" x14ac:dyDescent="0.25">
      <c r="B160" s="94" t="s">
        <v>428</v>
      </c>
      <c r="G160" s="96">
        <f>SUM(G158,G155,G152)</f>
        <v>700</v>
      </c>
    </row>
    <row r="163" spans="1:7" ht="15.75" thickBot="1" x14ac:dyDescent="0.3">
      <c r="A163" s="83">
        <v>1600</v>
      </c>
      <c r="B163" s="84" t="s">
        <v>527</v>
      </c>
      <c r="C163" s="83">
        <v>0</v>
      </c>
      <c r="D163" s="83">
        <v>4121</v>
      </c>
      <c r="E163" s="85">
        <v>6171160000000</v>
      </c>
      <c r="F163" s="84" t="s">
        <v>528</v>
      </c>
      <c r="G163" s="86">
        <v>588</v>
      </c>
    </row>
    <row r="164" spans="1:7" x14ac:dyDescent="0.25">
      <c r="A164" s="88"/>
      <c r="B164" s="89" t="s">
        <v>21</v>
      </c>
      <c r="C164" s="90">
        <v>0</v>
      </c>
      <c r="D164" s="88"/>
      <c r="E164" s="91"/>
      <c r="F164" s="92"/>
      <c r="G164" s="93">
        <f>SUM(G163)</f>
        <v>588</v>
      </c>
    </row>
    <row r="165" spans="1:7" x14ac:dyDescent="0.25">
      <c r="A165" s="83"/>
      <c r="B165" s="94"/>
      <c r="C165" s="95"/>
      <c r="D165" s="83"/>
      <c r="E165" s="85"/>
      <c r="F165" s="84"/>
      <c r="G165" s="96"/>
    </row>
    <row r="166" spans="1:7" x14ac:dyDescent="0.25">
      <c r="A166" s="83">
        <v>1600</v>
      </c>
      <c r="B166" s="84" t="s">
        <v>527</v>
      </c>
      <c r="C166" s="83">
        <v>2299</v>
      </c>
      <c r="D166" s="83">
        <v>2212</v>
      </c>
      <c r="E166" s="85">
        <v>2299000000000</v>
      </c>
      <c r="F166" s="84" t="s">
        <v>529</v>
      </c>
      <c r="G166" s="86">
        <v>5000</v>
      </c>
    </row>
    <row r="167" spans="1:7" ht="15.75" thickBot="1" x14ac:dyDescent="0.3">
      <c r="A167" s="83">
        <v>1600</v>
      </c>
      <c r="B167" s="84" t="s">
        <v>527</v>
      </c>
      <c r="C167" s="83">
        <v>2299</v>
      </c>
      <c r="D167" s="83">
        <v>2212</v>
      </c>
      <c r="E167" s="85">
        <v>2299000000000</v>
      </c>
      <c r="F167" s="84" t="s">
        <v>530</v>
      </c>
      <c r="G167" s="86">
        <f>15000+1500</f>
        <v>16500</v>
      </c>
    </row>
    <row r="168" spans="1:7" x14ac:dyDescent="0.25">
      <c r="A168" s="88"/>
      <c r="B168" s="89" t="s">
        <v>21</v>
      </c>
      <c r="C168" s="90">
        <v>2299</v>
      </c>
      <c r="D168" s="88"/>
      <c r="E168" s="91"/>
      <c r="F168" s="92"/>
      <c r="G168" s="93">
        <f>SUM(G166:G167)</f>
        <v>21500</v>
      </c>
    </row>
    <row r="169" spans="1:7" x14ac:dyDescent="0.25">
      <c r="A169" s="83"/>
      <c r="B169" s="94"/>
      <c r="C169" s="95"/>
      <c r="D169" s="83"/>
      <c r="E169" s="85"/>
      <c r="F169" s="84"/>
      <c r="G169" s="96"/>
    </row>
    <row r="170" spans="1:7" ht="15.75" thickBot="1" x14ac:dyDescent="0.3">
      <c r="A170" s="83">
        <v>1600</v>
      </c>
      <c r="B170" s="84" t="s">
        <v>527</v>
      </c>
      <c r="C170" s="83">
        <v>6171</v>
      </c>
      <c r="D170" s="83">
        <v>2324</v>
      </c>
      <c r="E170" s="85">
        <v>6171160000000</v>
      </c>
      <c r="F170" s="84" t="s">
        <v>463</v>
      </c>
      <c r="G170" s="86">
        <v>150</v>
      </c>
    </row>
    <row r="171" spans="1:7" x14ac:dyDescent="0.25">
      <c r="A171" s="88"/>
      <c r="B171" s="89" t="s">
        <v>21</v>
      </c>
      <c r="C171" s="90">
        <v>6171</v>
      </c>
      <c r="D171" s="88"/>
      <c r="E171" s="91"/>
      <c r="F171" s="92"/>
      <c r="G171" s="93">
        <f>SUM(G170)</f>
        <v>150</v>
      </c>
    </row>
    <row r="172" spans="1:7" x14ac:dyDescent="0.25">
      <c r="A172" s="84"/>
    </row>
    <row r="173" spans="1:7" x14ac:dyDescent="0.25">
      <c r="B173" s="94" t="s">
        <v>432</v>
      </c>
      <c r="G173" s="96">
        <f>SUM(G171,G168,G164)</f>
        <v>22238</v>
      </c>
    </row>
    <row r="176" spans="1:7" ht="15.75" thickBot="1" x14ac:dyDescent="0.3">
      <c r="A176" s="83">
        <v>2000</v>
      </c>
      <c r="B176" s="84" t="s">
        <v>531</v>
      </c>
      <c r="C176" s="83">
        <v>0</v>
      </c>
      <c r="D176" s="83">
        <v>4121</v>
      </c>
      <c r="E176" s="85">
        <v>5311000000000</v>
      </c>
      <c r="F176" s="84" t="s">
        <v>532</v>
      </c>
      <c r="G176" s="86">
        <v>1312.5</v>
      </c>
    </row>
    <row r="177" spans="1:7" x14ac:dyDescent="0.25">
      <c r="A177" s="88"/>
      <c r="B177" s="89" t="s">
        <v>21</v>
      </c>
      <c r="C177" s="90">
        <v>0</v>
      </c>
      <c r="D177" s="88"/>
      <c r="E177" s="91"/>
      <c r="F177" s="92"/>
      <c r="G177" s="93">
        <f>SUM(G176)</f>
        <v>1312.5</v>
      </c>
    </row>
    <row r="178" spans="1:7" x14ac:dyDescent="0.25">
      <c r="A178" s="83"/>
      <c r="B178" s="94"/>
      <c r="C178" s="95"/>
      <c r="D178" s="83"/>
      <c r="E178" s="85"/>
      <c r="F178" s="84"/>
      <c r="G178" s="96"/>
    </row>
    <row r="179" spans="1:7" x14ac:dyDescent="0.25">
      <c r="A179" s="83">
        <v>2000</v>
      </c>
      <c r="B179" s="84" t="s">
        <v>531</v>
      </c>
      <c r="C179" s="83">
        <v>5311</v>
      </c>
      <c r="D179" s="83">
        <v>2111</v>
      </c>
      <c r="E179" s="85">
        <v>5311000000000</v>
      </c>
      <c r="F179" s="84" t="s">
        <v>514</v>
      </c>
      <c r="G179" s="86">
        <v>900</v>
      </c>
    </row>
    <row r="180" spans="1:7" ht="15.75" thickBot="1" x14ac:dyDescent="0.3">
      <c r="A180" s="83">
        <v>2000</v>
      </c>
      <c r="B180" s="84" t="s">
        <v>531</v>
      </c>
      <c r="C180" s="83">
        <v>5311</v>
      </c>
      <c r="D180" s="83">
        <v>2212</v>
      </c>
      <c r="E180" s="85">
        <v>5311000000000</v>
      </c>
      <c r="F180" s="84" t="s">
        <v>533</v>
      </c>
      <c r="G180" s="86">
        <v>350</v>
      </c>
    </row>
    <row r="181" spans="1:7" x14ac:dyDescent="0.25">
      <c r="A181" s="88"/>
      <c r="B181" s="89" t="s">
        <v>21</v>
      </c>
      <c r="C181" s="90">
        <v>5311</v>
      </c>
      <c r="D181" s="88"/>
      <c r="E181" s="91"/>
      <c r="F181" s="92"/>
      <c r="G181" s="93">
        <f>SUM(G179:G180)</f>
        <v>1250</v>
      </c>
    </row>
    <row r="182" spans="1:7" x14ac:dyDescent="0.25">
      <c r="A182" s="84"/>
    </row>
    <row r="183" spans="1:7" x14ac:dyDescent="0.25">
      <c r="B183" s="94" t="s">
        <v>447</v>
      </c>
      <c r="G183" s="96">
        <f>SUM(G181,G177)</f>
        <v>2562.5</v>
      </c>
    </row>
    <row r="186" spans="1:7" x14ac:dyDescent="0.25">
      <c r="B186" s="94" t="s">
        <v>448</v>
      </c>
      <c r="G186" s="96">
        <f>SUM(G183,G173,G160,G148,G137,G118,G82,G61,G51,G40,G28,G21,G8)</f>
        <v>401391.07183999999</v>
      </c>
    </row>
    <row r="189" spans="1:7" x14ac:dyDescent="0.25">
      <c r="A189" s="102"/>
      <c r="B189" s="103"/>
      <c r="C189" s="102"/>
      <c r="D189" s="102"/>
      <c r="E189" s="104"/>
      <c r="F189" s="87"/>
      <c r="G189" s="105"/>
    </row>
    <row r="190" spans="1:7" ht="15.75" thickBot="1" x14ac:dyDescent="0.3">
      <c r="A190" s="102">
        <v>900</v>
      </c>
      <c r="B190" s="103" t="s">
        <v>567</v>
      </c>
      <c r="C190" s="102">
        <v>0</v>
      </c>
      <c r="D190" s="102">
        <v>8115</v>
      </c>
      <c r="E190" s="104">
        <v>6171090000000</v>
      </c>
      <c r="F190" s="87" t="s">
        <v>567</v>
      </c>
      <c r="G190" s="105">
        <v>135430.666</v>
      </c>
    </row>
    <row r="191" spans="1:7" x14ac:dyDescent="0.25">
      <c r="A191" s="106"/>
      <c r="B191" s="107" t="s">
        <v>21</v>
      </c>
      <c r="C191" s="106">
        <v>0</v>
      </c>
      <c r="D191" s="108"/>
      <c r="E191" s="109"/>
      <c r="F191" s="110"/>
      <c r="G191" s="111">
        <f t="shared" ref="G191" si="0">SUM(G189:G190)</f>
        <v>135430.666</v>
      </c>
    </row>
    <row r="194" spans="2:7" s="118" customFormat="1" ht="12.75" customHeight="1" x14ac:dyDescent="0.2">
      <c r="B194" s="112" t="s">
        <v>448</v>
      </c>
      <c r="C194" s="113"/>
      <c r="D194" s="114"/>
      <c r="E194" s="115"/>
      <c r="F194" s="116"/>
      <c r="G194" s="117">
        <f>SUM(G191,G186)</f>
        <v>536821.73783999996</v>
      </c>
    </row>
  </sheetData>
  <autoFilter ref="A3:G186" xr:uid="{00000000-0009-0000-0000-000001000000}"/>
  <customSheetViews>
    <customSheetView guid="{2FB92FA9-838D-453F-B18F-4C4D1F4BA3E8}" showAutoFilter="1" topLeftCell="A3">
      <pane ySplit="1" topLeftCell="A4" activePane="bottomLeft" state="frozen"/>
      <selection pane="bottomLeft" activeCell="H25" sqref="H25"/>
      <pageMargins left="0.7" right="0.7" top="0.78740157499999996" bottom="0.78740157499999996" header="0.3" footer="0.3"/>
      <pageSetup paperSize="9" orientation="portrait" r:id="rId1"/>
      <autoFilter ref="A3:H184" xr:uid="{C2F7E8D3-0B13-42FA-B83C-EFC26EF6E197}"/>
    </customSheetView>
    <customSheetView guid="{87D0DCD2-3942-4F49-A4EF-BE9C8F0341DA}" showAutoFilter="1" topLeftCell="A3">
      <pane ySplit="1" topLeftCell="A4" activePane="bottomLeft" state="frozen"/>
      <selection pane="bottomLeft" activeCell="H25" sqref="H25"/>
      <pageMargins left="0.7" right="0.7" top="0.78740157499999996" bottom="0.78740157499999996" header="0.3" footer="0.3"/>
      <pageSetup paperSize="9" orientation="portrait" r:id="rId2"/>
      <autoFilter ref="A3:H184" xr:uid="{7A7AB928-C516-46B3-9D27-7B55F2A9AE8E}"/>
    </customSheetView>
  </customSheetViews>
  <pageMargins left="0.70866141732283472" right="0.70866141732283472" top="0.78740157480314965" bottom="0.78740157480314965" header="0.31496062992125984" footer="0.31496062992125984"/>
  <pageSetup paperSize="9" orientation="landscape" r:id="rId3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57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77" customWidth="1"/>
    <col min="2" max="2" width="33.7109375" style="77" customWidth="1"/>
    <col min="3" max="4" width="6.140625" style="77" customWidth="1"/>
    <col min="5" max="5" width="12.7109375" style="79" customWidth="1"/>
    <col min="6" max="6" width="50.7109375" style="77" customWidth="1"/>
    <col min="7" max="7" width="11.7109375" style="77" customWidth="1"/>
    <col min="8" max="16384" width="9.140625" style="77"/>
  </cols>
  <sheetData>
    <row r="1" spans="1:7" ht="21" x14ac:dyDescent="0.35">
      <c r="A1" s="75" t="s">
        <v>604</v>
      </c>
      <c r="B1" s="75"/>
      <c r="C1" s="75"/>
      <c r="D1" s="75"/>
      <c r="E1" s="75"/>
      <c r="F1" s="75"/>
      <c r="G1" s="76"/>
    </row>
    <row r="2" spans="1:7" ht="12.75" customHeight="1" x14ac:dyDescent="0.25">
      <c r="A2" s="78"/>
    </row>
    <row r="3" spans="1:7" s="82" customFormat="1" ht="39.950000000000003" customHeight="1" x14ac:dyDescent="0.25">
      <c r="A3" s="80" t="s">
        <v>0</v>
      </c>
      <c r="B3" s="80" t="s">
        <v>1</v>
      </c>
      <c r="C3" s="80" t="s">
        <v>2</v>
      </c>
      <c r="D3" s="80" t="s">
        <v>3</v>
      </c>
      <c r="E3" s="81" t="s">
        <v>4</v>
      </c>
      <c r="F3" s="80" t="s">
        <v>5</v>
      </c>
      <c r="G3" s="80" t="s">
        <v>602</v>
      </c>
    </row>
    <row r="5" spans="1:7" x14ac:dyDescent="0.25">
      <c r="A5" s="83">
        <v>100</v>
      </c>
      <c r="B5" s="84" t="s">
        <v>6</v>
      </c>
      <c r="C5" s="83">
        <v>3314</v>
      </c>
      <c r="D5" s="83">
        <v>5011</v>
      </c>
      <c r="E5" s="85">
        <v>3314000000001</v>
      </c>
      <c r="F5" s="84" t="s">
        <v>7</v>
      </c>
      <c r="G5" s="86">
        <v>450</v>
      </c>
    </row>
    <row r="6" spans="1:7" x14ac:dyDescent="0.25">
      <c r="A6" s="83">
        <v>100</v>
      </c>
      <c r="B6" s="84" t="s">
        <v>6</v>
      </c>
      <c r="C6" s="83">
        <v>3314</v>
      </c>
      <c r="D6" s="83">
        <v>5021</v>
      </c>
      <c r="E6" s="85">
        <v>3314000000001</v>
      </c>
      <c r="F6" s="84" t="s">
        <v>8</v>
      </c>
      <c r="G6" s="86">
        <v>35</v>
      </c>
    </row>
    <row r="7" spans="1:7" x14ac:dyDescent="0.25">
      <c r="A7" s="83">
        <v>100</v>
      </c>
      <c r="B7" s="84" t="s">
        <v>6</v>
      </c>
      <c r="C7" s="83">
        <v>3314</v>
      </c>
      <c r="D7" s="83">
        <v>5031</v>
      </c>
      <c r="E7" s="85">
        <v>3314000000001</v>
      </c>
      <c r="F7" s="84" t="s">
        <v>9</v>
      </c>
      <c r="G7" s="86">
        <v>112</v>
      </c>
    </row>
    <row r="8" spans="1:7" x14ac:dyDescent="0.25">
      <c r="A8" s="83">
        <v>100</v>
      </c>
      <c r="B8" s="84" t="s">
        <v>6</v>
      </c>
      <c r="C8" s="83">
        <v>3314</v>
      </c>
      <c r="D8" s="83">
        <v>5032</v>
      </c>
      <c r="E8" s="85">
        <v>3314000000001</v>
      </c>
      <c r="F8" s="84" t="s">
        <v>10</v>
      </c>
      <c r="G8" s="86">
        <v>40.5</v>
      </c>
    </row>
    <row r="9" spans="1:7" x14ac:dyDescent="0.25">
      <c r="A9" s="83">
        <v>100</v>
      </c>
      <c r="B9" s="84" t="s">
        <v>6</v>
      </c>
      <c r="C9" s="83">
        <v>3314</v>
      </c>
      <c r="D9" s="83">
        <v>5136</v>
      </c>
      <c r="E9" s="85">
        <v>3314000000001</v>
      </c>
      <c r="F9" s="84" t="s">
        <v>11</v>
      </c>
      <c r="G9" s="86">
        <v>135</v>
      </c>
    </row>
    <row r="10" spans="1:7" x14ac:dyDescent="0.25">
      <c r="A10" s="83">
        <v>100</v>
      </c>
      <c r="B10" s="84" t="s">
        <v>6</v>
      </c>
      <c r="C10" s="83">
        <v>3314</v>
      </c>
      <c r="D10" s="83">
        <v>5137</v>
      </c>
      <c r="E10" s="85">
        <v>3314000000001</v>
      </c>
      <c r="F10" s="84" t="s">
        <v>12</v>
      </c>
      <c r="G10" s="86">
        <v>3</v>
      </c>
    </row>
    <row r="11" spans="1:7" x14ac:dyDescent="0.25">
      <c r="A11" s="83">
        <v>100</v>
      </c>
      <c r="B11" s="84" t="s">
        <v>6</v>
      </c>
      <c r="C11" s="83">
        <v>3314</v>
      </c>
      <c r="D11" s="83">
        <v>5139</v>
      </c>
      <c r="E11" s="85">
        <v>3314000000001</v>
      </c>
      <c r="F11" s="84" t="s">
        <v>13</v>
      </c>
      <c r="G11" s="86">
        <v>5</v>
      </c>
    </row>
    <row r="12" spans="1:7" x14ac:dyDescent="0.25">
      <c r="A12" s="83">
        <v>100</v>
      </c>
      <c r="B12" s="84" t="s">
        <v>6</v>
      </c>
      <c r="C12" s="83">
        <v>3314</v>
      </c>
      <c r="D12" s="83">
        <v>5161</v>
      </c>
      <c r="E12" s="85">
        <v>3314000000001</v>
      </c>
      <c r="F12" s="84" t="s">
        <v>14</v>
      </c>
      <c r="G12" s="86">
        <v>3</v>
      </c>
    </row>
    <row r="13" spans="1:7" x14ac:dyDescent="0.25">
      <c r="A13" s="83">
        <v>100</v>
      </c>
      <c r="B13" s="84" t="s">
        <v>6</v>
      </c>
      <c r="C13" s="83">
        <v>3314</v>
      </c>
      <c r="D13" s="83">
        <v>5167</v>
      </c>
      <c r="E13" s="85">
        <v>3314000000001</v>
      </c>
      <c r="F13" s="84" t="s">
        <v>15</v>
      </c>
      <c r="G13" s="86">
        <v>7.5</v>
      </c>
    </row>
    <row r="14" spans="1:7" x14ac:dyDescent="0.25">
      <c r="A14" s="83">
        <v>100</v>
      </c>
      <c r="B14" s="84" t="s">
        <v>6</v>
      </c>
      <c r="C14" s="83">
        <v>3314</v>
      </c>
      <c r="D14" s="83">
        <v>5169</v>
      </c>
      <c r="E14" s="85">
        <v>3314000000001</v>
      </c>
      <c r="F14" s="84" t="s">
        <v>16</v>
      </c>
      <c r="G14" s="86">
        <v>5</v>
      </c>
    </row>
    <row r="15" spans="1:7" x14ac:dyDescent="0.25">
      <c r="A15" s="83">
        <v>100</v>
      </c>
      <c r="B15" s="84" t="s">
        <v>6</v>
      </c>
      <c r="C15" s="83">
        <v>3314</v>
      </c>
      <c r="D15" s="83">
        <v>5171</v>
      </c>
      <c r="E15" s="85">
        <v>3314000000001</v>
      </c>
      <c r="F15" s="84" t="s">
        <v>17</v>
      </c>
      <c r="G15" s="86">
        <v>10</v>
      </c>
    </row>
    <row r="16" spans="1:7" x14ac:dyDescent="0.25">
      <c r="A16" s="83">
        <v>100</v>
      </c>
      <c r="B16" s="84" t="s">
        <v>6</v>
      </c>
      <c r="C16" s="83">
        <v>3314</v>
      </c>
      <c r="D16" s="83">
        <v>5173</v>
      </c>
      <c r="E16" s="85">
        <v>3314000000001</v>
      </c>
      <c r="F16" s="84" t="s">
        <v>18</v>
      </c>
      <c r="G16" s="86">
        <v>2</v>
      </c>
    </row>
    <row r="17" spans="1:7" x14ac:dyDescent="0.25">
      <c r="A17" s="83">
        <v>100</v>
      </c>
      <c r="B17" s="84" t="s">
        <v>6</v>
      </c>
      <c r="C17" s="83">
        <v>3314</v>
      </c>
      <c r="D17" s="83">
        <v>5175</v>
      </c>
      <c r="E17" s="85">
        <v>3314000000001</v>
      </c>
      <c r="F17" s="84" t="s">
        <v>19</v>
      </c>
      <c r="G17" s="86">
        <v>3</v>
      </c>
    </row>
    <row r="18" spans="1:7" x14ac:dyDescent="0.25">
      <c r="A18" s="83">
        <v>100</v>
      </c>
      <c r="B18" s="84" t="s">
        <v>6</v>
      </c>
      <c r="C18" s="83">
        <v>3314</v>
      </c>
      <c r="D18" s="83">
        <v>5494</v>
      </c>
      <c r="E18" s="85">
        <v>3314000000001</v>
      </c>
      <c r="F18" s="84" t="s">
        <v>20</v>
      </c>
      <c r="G18" s="86">
        <v>8</v>
      </c>
    </row>
    <row r="19" spans="1:7" ht="15.75" thickBot="1" x14ac:dyDescent="0.3">
      <c r="A19" s="83"/>
      <c r="B19" s="84"/>
      <c r="C19" s="83"/>
      <c r="D19" s="83"/>
      <c r="E19" s="85"/>
      <c r="F19" s="87" t="s">
        <v>575</v>
      </c>
      <c r="G19" s="86"/>
    </row>
    <row r="20" spans="1:7" x14ac:dyDescent="0.25">
      <c r="A20" s="88"/>
      <c r="B20" s="89" t="s">
        <v>21</v>
      </c>
      <c r="C20" s="90">
        <v>3314</v>
      </c>
      <c r="D20" s="88"/>
      <c r="E20" s="91"/>
      <c r="F20" s="92"/>
      <c r="G20" s="93">
        <f>SUM(G5:G19)</f>
        <v>819</v>
      </c>
    </row>
    <row r="21" spans="1:7" x14ac:dyDescent="0.25">
      <c r="A21" s="83"/>
      <c r="B21" s="94"/>
      <c r="C21" s="95"/>
      <c r="D21" s="83"/>
      <c r="E21" s="85"/>
      <c r="F21" s="84"/>
      <c r="G21" s="96"/>
    </row>
    <row r="22" spans="1:7" x14ac:dyDescent="0.25">
      <c r="A22" s="83">
        <v>100</v>
      </c>
      <c r="B22" s="84" t="s">
        <v>22</v>
      </c>
      <c r="C22" s="83">
        <v>3319</v>
      </c>
      <c r="D22" s="83">
        <v>5021</v>
      </c>
      <c r="E22" s="85">
        <v>3319000000001</v>
      </c>
      <c r="F22" s="84" t="s">
        <v>23</v>
      </c>
      <c r="G22" s="86">
        <v>22</v>
      </c>
    </row>
    <row r="23" spans="1:7" x14ac:dyDescent="0.25">
      <c r="A23" s="83">
        <v>100</v>
      </c>
      <c r="B23" s="84" t="s">
        <v>22</v>
      </c>
      <c r="C23" s="83">
        <v>3319</v>
      </c>
      <c r="D23" s="83">
        <v>5136</v>
      </c>
      <c r="E23" s="85">
        <v>3319000000001</v>
      </c>
      <c r="F23" s="84" t="s">
        <v>24</v>
      </c>
      <c r="G23" s="86">
        <v>0</v>
      </c>
    </row>
    <row r="24" spans="1:7" x14ac:dyDescent="0.25">
      <c r="A24" s="83">
        <v>100</v>
      </c>
      <c r="B24" s="84" t="s">
        <v>22</v>
      </c>
      <c r="C24" s="83">
        <v>3319</v>
      </c>
      <c r="D24" s="83">
        <v>5139</v>
      </c>
      <c r="E24" s="85">
        <v>3319000000001</v>
      </c>
      <c r="F24" s="84" t="s">
        <v>25</v>
      </c>
      <c r="G24" s="86">
        <v>20</v>
      </c>
    </row>
    <row r="25" spans="1:7" x14ac:dyDescent="0.25">
      <c r="A25" s="83">
        <v>100</v>
      </c>
      <c r="B25" s="84" t="s">
        <v>22</v>
      </c>
      <c r="C25" s="83">
        <v>3319</v>
      </c>
      <c r="D25" s="83">
        <v>5169</v>
      </c>
      <c r="E25" s="85">
        <v>3319000000001</v>
      </c>
      <c r="F25" s="84" t="s">
        <v>26</v>
      </c>
      <c r="G25" s="86">
        <v>3</v>
      </c>
    </row>
    <row r="26" spans="1:7" ht="15.75" thickBot="1" x14ac:dyDescent="0.3">
      <c r="A26" s="83"/>
      <c r="B26" s="84"/>
      <c r="C26" s="83"/>
      <c r="D26" s="83"/>
      <c r="E26" s="85"/>
      <c r="F26" s="87" t="s">
        <v>575</v>
      </c>
      <c r="G26" s="86"/>
    </row>
    <row r="27" spans="1:7" x14ac:dyDescent="0.25">
      <c r="A27" s="88"/>
      <c r="B27" s="89" t="s">
        <v>21</v>
      </c>
      <c r="C27" s="90">
        <v>3319</v>
      </c>
      <c r="D27" s="88"/>
      <c r="E27" s="91"/>
      <c r="F27" s="92"/>
      <c r="G27" s="93">
        <f>SUM(G22:G26)</f>
        <v>45</v>
      </c>
    </row>
    <row r="28" spans="1:7" x14ac:dyDescent="0.25">
      <c r="A28" s="83"/>
      <c r="B28" s="94"/>
      <c r="C28" s="95"/>
      <c r="D28" s="83"/>
      <c r="E28" s="85"/>
      <c r="F28" s="84"/>
      <c r="G28" s="96"/>
    </row>
    <row r="29" spans="1:7" x14ac:dyDescent="0.25">
      <c r="A29" s="83">
        <v>100</v>
      </c>
      <c r="B29" s="84" t="s">
        <v>27</v>
      </c>
      <c r="C29" s="83">
        <v>3326</v>
      </c>
      <c r="D29" s="83">
        <v>5171</v>
      </c>
      <c r="E29" s="85">
        <v>3326000000001</v>
      </c>
      <c r="F29" s="84" t="s">
        <v>28</v>
      </c>
      <c r="G29" s="86">
        <v>15</v>
      </c>
    </row>
    <row r="30" spans="1:7" x14ac:dyDescent="0.25">
      <c r="A30" s="83">
        <v>100</v>
      </c>
      <c r="B30" s="84" t="s">
        <v>27</v>
      </c>
      <c r="C30" s="83">
        <v>3326</v>
      </c>
      <c r="D30" s="83">
        <v>5223</v>
      </c>
      <c r="E30" s="85">
        <v>3326000000001</v>
      </c>
      <c r="F30" s="84" t="s">
        <v>29</v>
      </c>
      <c r="G30" s="86">
        <v>2</v>
      </c>
    </row>
    <row r="31" spans="1:7" ht="15.75" thickBot="1" x14ac:dyDescent="0.3">
      <c r="A31" s="83"/>
      <c r="B31" s="84"/>
      <c r="C31" s="83"/>
      <c r="D31" s="83"/>
      <c r="E31" s="85"/>
      <c r="F31" s="87" t="s">
        <v>575</v>
      </c>
      <c r="G31" s="86"/>
    </row>
    <row r="32" spans="1:7" x14ac:dyDescent="0.25">
      <c r="A32" s="88"/>
      <c r="B32" s="89" t="s">
        <v>21</v>
      </c>
      <c r="C32" s="90">
        <v>3326</v>
      </c>
      <c r="D32" s="88"/>
      <c r="E32" s="91"/>
      <c r="F32" s="92"/>
      <c r="G32" s="93">
        <f>SUM(G29:G31)</f>
        <v>17</v>
      </c>
    </row>
    <row r="33" spans="1:7" x14ac:dyDescent="0.25">
      <c r="A33" s="83"/>
      <c r="B33" s="94"/>
      <c r="C33" s="95"/>
      <c r="D33" s="83"/>
      <c r="E33" s="85"/>
      <c r="F33" s="84"/>
      <c r="G33" s="96"/>
    </row>
    <row r="34" spans="1:7" x14ac:dyDescent="0.25">
      <c r="A34" s="83">
        <v>100</v>
      </c>
      <c r="B34" s="84" t="s">
        <v>30</v>
      </c>
      <c r="C34" s="83">
        <v>3349</v>
      </c>
      <c r="D34" s="83">
        <v>5021</v>
      </c>
      <c r="E34" s="85">
        <v>3349000000001</v>
      </c>
      <c r="F34" s="84" t="s">
        <v>31</v>
      </c>
      <c r="G34" s="86">
        <v>140</v>
      </c>
    </row>
    <row r="35" spans="1:7" x14ac:dyDescent="0.25">
      <c r="A35" s="83">
        <v>100</v>
      </c>
      <c r="B35" s="84" t="s">
        <v>30</v>
      </c>
      <c r="C35" s="83">
        <v>3349</v>
      </c>
      <c r="D35" s="83">
        <v>5139</v>
      </c>
      <c r="E35" s="85">
        <v>3349000000001</v>
      </c>
      <c r="F35" s="84" t="s">
        <v>32</v>
      </c>
      <c r="G35" s="86">
        <v>540</v>
      </c>
    </row>
    <row r="36" spans="1:7" x14ac:dyDescent="0.25">
      <c r="A36" s="83">
        <v>100</v>
      </c>
      <c r="B36" s="84" t="s">
        <v>30</v>
      </c>
      <c r="C36" s="83">
        <v>3349</v>
      </c>
      <c r="D36" s="83">
        <v>5162</v>
      </c>
      <c r="E36" s="85">
        <v>3349000000001</v>
      </c>
      <c r="F36" s="84" t="s">
        <v>33</v>
      </c>
      <c r="G36" s="86">
        <v>3</v>
      </c>
    </row>
    <row r="37" spans="1:7" x14ac:dyDescent="0.25">
      <c r="A37" s="83">
        <v>100</v>
      </c>
      <c r="B37" s="84" t="s">
        <v>30</v>
      </c>
      <c r="C37" s="83">
        <v>3349</v>
      </c>
      <c r="D37" s="83">
        <v>5169</v>
      </c>
      <c r="E37" s="85">
        <v>3349000000001</v>
      </c>
      <c r="F37" s="84" t="s">
        <v>34</v>
      </c>
      <c r="G37" s="86">
        <v>440</v>
      </c>
    </row>
    <row r="38" spans="1:7" x14ac:dyDescent="0.25">
      <c r="A38" s="83">
        <v>100</v>
      </c>
      <c r="B38" s="84" t="s">
        <v>30</v>
      </c>
      <c r="C38" s="83">
        <v>3349</v>
      </c>
      <c r="D38" s="83">
        <v>5175</v>
      </c>
      <c r="E38" s="85">
        <v>3349000000001</v>
      </c>
      <c r="F38" s="84" t="s">
        <v>19</v>
      </c>
      <c r="G38" s="86">
        <v>3</v>
      </c>
    </row>
    <row r="39" spans="1:7" ht="15.75" thickBot="1" x14ac:dyDescent="0.3">
      <c r="A39" s="83"/>
      <c r="B39" s="84"/>
      <c r="C39" s="83"/>
      <c r="D39" s="83"/>
      <c r="E39" s="85"/>
      <c r="F39" s="87" t="s">
        <v>575</v>
      </c>
      <c r="G39" s="86"/>
    </row>
    <row r="40" spans="1:7" x14ac:dyDescent="0.25">
      <c r="A40" s="88"/>
      <c r="B40" s="89" t="s">
        <v>21</v>
      </c>
      <c r="C40" s="90">
        <v>3349</v>
      </c>
      <c r="D40" s="88"/>
      <c r="E40" s="91"/>
      <c r="F40" s="92"/>
      <c r="G40" s="93">
        <f>SUM(G34:G39)</f>
        <v>1126</v>
      </c>
    </row>
    <row r="41" spans="1:7" x14ac:dyDescent="0.25">
      <c r="A41" s="83"/>
      <c r="B41" s="94"/>
      <c r="C41" s="95"/>
      <c r="D41" s="83"/>
      <c r="E41" s="85"/>
      <c r="F41" s="84"/>
      <c r="G41" s="96"/>
    </row>
    <row r="42" spans="1:7" x14ac:dyDescent="0.25">
      <c r="A42" s="83">
        <v>100</v>
      </c>
      <c r="B42" s="84" t="s">
        <v>35</v>
      </c>
      <c r="C42" s="83">
        <v>3399</v>
      </c>
      <c r="D42" s="83">
        <v>5021</v>
      </c>
      <c r="E42" s="85">
        <v>3399000000001</v>
      </c>
      <c r="F42" s="84" t="s">
        <v>36</v>
      </c>
      <c r="G42" s="86">
        <v>100</v>
      </c>
    </row>
    <row r="43" spans="1:7" x14ac:dyDescent="0.25">
      <c r="A43" s="83">
        <v>100</v>
      </c>
      <c r="B43" s="84" t="s">
        <v>35</v>
      </c>
      <c r="C43" s="83">
        <v>3399</v>
      </c>
      <c r="D43" s="83">
        <v>5041</v>
      </c>
      <c r="E43" s="85">
        <v>3399000000001</v>
      </c>
      <c r="F43" s="84" t="s">
        <v>37</v>
      </c>
      <c r="G43" s="86">
        <v>650</v>
      </c>
    </row>
    <row r="44" spans="1:7" x14ac:dyDescent="0.25">
      <c r="A44" s="83">
        <v>100</v>
      </c>
      <c r="B44" s="84" t="s">
        <v>35</v>
      </c>
      <c r="C44" s="83">
        <v>3399</v>
      </c>
      <c r="D44" s="83">
        <v>5137</v>
      </c>
      <c r="E44" s="85">
        <v>3399000000001</v>
      </c>
      <c r="F44" s="84" t="s">
        <v>38</v>
      </c>
      <c r="G44" s="86">
        <v>120</v>
      </c>
    </row>
    <row r="45" spans="1:7" x14ac:dyDescent="0.25">
      <c r="A45" s="83">
        <v>100</v>
      </c>
      <c r="B45" s="84" t="s">
        <v>35</v>
      </c>
      <c r="C45" s="83">
        <v>3399</v>
      </c>
      <c r="D45" s="83">
        <v>5138</v>
      </c>
      <c r="E45" s="85">
        <v>3399000000001</v>
      </c>
      <c r="F45" s="84" t="s">
        <v>39</v>
      </c>
      <c r="G45" s="86">
        <v>20</v>
      </c>
    </row>
    <row r="46" spans="1:7" x14ac:dyDescent="0.25">
      <c r="A46" s="83">
        <v>100</v>
      </c>
      <c r="B46" s="84" t="s">
        <v>35</v>
      </c>
      <c r="C46" s="83">
        <v>3399</v>
      </c>
      <c r="D46" s="83">
        <v>5139</v>
      </c>
      <c r="E46" s="85">
        <v>3399000000001</v>
      </c>
      <c r="F46" s="84" t="s">
        <v>40</v>
      </c>
      <c r="G46" s="86">
        <v>80</v>
      </c>
    </row>
    <row r="47" spans="1:7" x14ac:dyDescent="0.25">
      <c r="A47" s="83">
        <v>100</v>
      </c>
      <c r="B47" s="84" t="s">
        <v>35</v>
      </c>
      <c r="C47" s="83">
        <v>3399</v>
      </c>
      <c r="D47" s="83">
        <v>5153</v>
      </c>
      <c r="E47" s="85">
        <v>3399000000001</v>
      </c>
      <c r="F47" s="84" t="s">
        <v>41</v>
      </c>
      <c r="G47" s="86">
        <v>35</v>
      </c>
    </row>
    <row r="48" spans="1:7" x14ac:dyDescent="0.25">
      <c r="A48" s="83">
        <v>100</v>
      </c>
      <c r="B48" s="84" t="s">
        <v>35</v>
      </c>
      <c r="C48" s="83">
        <v>3399</v>
      </c>
      <c r="D48" s="83">
        <v>5154</v>
      </c>
      <c r="E48" s="85">
        <v>3399000000001</v>
      </c>
      <c r="F48" s="84" t="s">
        <v>42</v>
      </c>
      <c r="G48" s="86">
        <v>40</v>
      </c>
    </row>
    <row r="49" spans="1:7" x14ac:dyDescent="0.25">
      <c r="A49" s="83">
        <v>100</v>
      </c>
      <c r="B49" s="84" t="s">
        <v>35</v>
      </c>
      <c r="C49" s="83">
        <v>3399</v>
      </c>
      <c r="D49" s="83">
        <v>5164</v>
      </c>
      <c r="E49" s="85">
        <v>3399000000001</v>
      </c>
      <c r="F49" s="84" t="s">
        <v>43</v>
      </c>
      <c r="G49" s="86">
        <v>80</v>
      </c>
    </row>
    <row r="50" spans="1:7" x14ac:dyDescent="0.25">
      <c r="A50" s="83">
        <v>100</v>
      </c>
      <c r="B50" s="84" t="s">
        <v>35</v>
      </c>
      <c r="C50" s="83">
        <v>3399</v>
      </c>
      <c r="D50" s="83">
        <v>5169</v>
      </c>
      <c r="E50" s="85">
        <v>3399000000001</v>
      </c>
      <c r="F50" s="84" t="s">
        <v>44</v>
      </c>
      <c r="G50" s="86">
        <v>700</v>
      </c>
    </row>
    <row r="51" spans="1:7" x14ac:dyDescent="0.25">
      <c r="A51" s="83">
        <v>100</v>
      </c>
      <c r="B51" s="84" t="s">
        <v>35</v>
      </c>
      <c r="C51" s="83">
        <v>3399</v>
      </c>
      <c r="D51" s="83">
        <v>5171</v>
      </c>
      <c r="E51" s="85">
        <v>3399000000001</v>
      </c>
      <c r="F51" s="84" t="s">
        <v>45</v>
      </c>
      <c r="G51" s="86">
        <v>50</v>
      </c>
    </row>
    <row r="52" spans="1:7" x14ac:dyDescent="0.25">
      <c r="A52" s="83">
        <v>100</v>
      </c>
      <c r="B52" s="84" t="s">
        <v>35</v>
      </c>
      <c r="C52" s="83">
        <v>3399</v>
      </c>
      <c r="D52" s="83">
        <v>5173</v>
      </c>
      <c r="E52" s="85">
        <v>3399000000001</v>
      </c>
      <c r="F52" s="84" t="s">
        <v>18</v>
      </c>
      <c r="G52" s="86">
        <v>12</v>
      </c>
    </row>
    <row r="53" spans="1:7" x14ac:dyDescent="0.25">
      <c r="A53" s="83">
        <v>100</v>
      </c>
      <c r="B53" s="84" t="s">
        <v>35</v>
      </c>
      <c r="C53" s="83">
        <v>3399</v>
      </c>
      <c r="D53" s="83">
        <v>5175</v>
      </c>
      <c r="E53" s="85">
        <v>3399000000001</v>
      </c>
      <c r="F53" s="84" t="s">
        <v>46</v>
      </c>
      <c r="G53" s="86">
        <v>90</v>
      </c>
    </row>
    <row r="54" spans="1:7" x14ac:dyDescent="0.25">
      <c r="A54" s="83">
        <v>100</v>
      </c>
      <c r="B54" s="84" t="s">
        <v>35</v>
      </c>
      <c r="C54" s="83">
        <v>3399</v>
      </c>
      <c r="D54" s="83">
        <v>5194</v>
      </c>
      <c r="E54" s="85">
        <v>3399000000001</v>
      </c>
      <c r="F54" s="84" t="s">
        <v>47</v>
      </c>
      <c r="G54" s="86">
        <v>35</v>
      </c>
    </row>
    <row r="55" spans="1:7" x14ac:dyDescent="0.25">
      <c r="A55" s="83">
        <v>100</v>
      </c>
      <c r="B55" s="84" t="s">
        <v>35</v>
      </c>
      <c r="C55" s="83">
        <v>3399</v>
      </c>
      <c r="D55" s="83">
        <v>5221</v>
      </c>
      <c r="E55" s="85">
        <v>3399000000001</v>
      </c>
      <c r="F55" s="84" t="s">
        <v>48</v>
      </c>
      <c r="G55" s="86">
        <v>30</v>
      </c>
    </row>
    <row r="56" spans="1:7" x14ac:dyDescent="0.25">
      <c r="A56" s="83">
        <v>100</v>
      </c>
      <c r="B56" s="84" t="s">
        <v>35</v>
      </c>
      <c r="C56" s="83">
        <v>3399</v>
      </c>
      <c r="D56" s="83">
        <v>5222</v>
      </c>
      <c r="E56" s="85">
        <v>3399000000001</v>
      </c>
      <c r="F56" s="84" t="s">
        <v>49</v>
      </c>
      <c r="G56" s="86">
        <v>450</v>
      </c>
    </row>
    <row r="57" spans="1:7" x14ac:dyDescent="0.25">
      <c r="A57" s="83">
        <v>100</v>
      </c>
      <c r="B57" s="84" t="s">
        <v>35</v>
      </c>
      <c r="C57" s="83">
        <v>3399</v>
      </c>
      <c r="D57" s="83">
        <v>5222</v>
      </c>
      <c r="E57" s="85">
        <v>3399000000001</v>
      </c>
      <c r="F57" s="84" t="s">
        <v>50</v>
      </c>
      <c r="G57" s="86">
        <v>120</v>
      </c>
    </row>
    <row r="58" spans="1:7" x14ac:dyDescent="0.25">
      <c r="A58" s="83">
        <v>100</v>
      </c>
      <c r="B58" s="84" t="s">
        <v>35</v>
      </c>
      <c r="C58" s="83">
        <v>3399</v>
      </c>
      <c r="D58" s="83">
        <v>5222</v>
      </c>
      <c r="E58" s="85">
        <v>3399000000001</v>
      </c>
      <c r="F58" s="84" t="s">
        <v>51</v>
      </c>
      <c r="G58" s="86">
        <v>100</v>
      </c>
    </row>
    <row r="59" spans="1:7" x14ac:dyDescent="0.25">
      <c r="A59" s="83">
        <v>100</v>
      </c>
      <c r="B59" s="84" t="s">
        <v>35</v>
      </c>
      <c r="C59" s="83">
        <v>3399</v>
      </c>
      <c r="D59" s="83">
        <v>5492</v>
      </c>
      <c r="E59" s="85">
        <v>3399000000001</v>
      </c>
      <c r="F59" s="84" t="s">
        <v>52</v>
      </c>
      <c r="G59" s="86">
        <v>50</v>
      </c>
    </row>
    <row r="60" spans="1:7" x14ac:dyDescent="0.25">
      <c r="A60" s="83">
        <v>100</v>
      </c>
      <c r="B60" s="84" t="s">
        <v>35</v>
      </c>
      <c r="C60" s="83">
        <v>3399</v>
      </c>
      <c r="D60" s="83">
        <v>5494</v>
      </c>
      <c r="E60" s="85">
        <v>3399000000001</v>
      </c>
      <c r="F60" s="84" t="s">
        <v>20</v>
      </c>
      <c r="G60" s="86">
        <v>20</v>
      </c>
    </row>
    <row r="61" spans="1:7" ht="15.75" thickBot="1" x14ac:dyDescent="0.3">
      <c r="A61" s="83"/>
      <c r="B61" s="84"/>
      <c r="C61" s="83"/>
      <c r="D61" s="83"/>
      <c r="E61" s="85"/>
      <c r="F61" s="87" t="s">
        <v>575</v>
      </c>
      <c r="G61" s="86"/>
    </row>
    <row r="62" spans="1:7" x14ac:dyDescent="0.25">
      <c r="A62" s="88"/>
      <c r="B62" s="89" t="s">
        <v>21</v>
      </c>
      <c r="C62" s="90">
        <v>3399</v>
      </c>
      <c r="D62" s="88"/>
      <c r="E62" s="91"/>
      <c r="F62" s="92"/>
      <c r="G62" s="93">
        <f>SUM(G42:G61)</f>
        <v>2782</v>
      </c>
    </row>
    <row r="63" spans="1:7" x14ac:dyDescent="0.25">
      <c r="A63" s="83"/>
      <c r="B63" s="94"/>
      <c r="C63" s="95"/>
      <c r="D63" s="83"/>
      <c r="E63" s="85"/>
      <c r="F63" s="84"/>
      <c r="G63" s="96"/>
    </row>
    <row r="64" spans="1:7" x14ac:dyDescent="0.25">
      <c r="A64" s="83">
        <v>100</v>
      </c>
      <c r="B64" s="84" t="s">
        <v>53</v>
      </c>
      <c r="C64" s="83">
        <v>3421</v>
      </c>
      <c r="D64" s="83">
        <v>5222</v>
      </c>
      <c r="E64" s="85">
        <v>3421000000001</v>
      </c>
      <c r="F64" s="84" t="s">
        <v>54</v>
      </c>
      <c r="G64" s="86">
        <v>200</v>
      </c>
    </row>
    <row r="65" spans="1:7" x14ac:dyDescent="0.25">
      <c r="A65" s="83">
        <v>100</v>
      </c>
      <c r="B65" s="84" t="s">
        <v>53</v>
      </c>
      <c r="C65" s="83">
        <v>3421</v>
      </c>
      <c r="D65" s="83">
        <v>5222</v>
      </c>
      <c r="E65" s="85">
        <v>3421000000001</v>
      </c>
      <c r="F65" s="84" t="s">
        <v>55</v>
      </c>
      <c r="G65" s="86">
        <v>200</v>
      </c>
    </row>
    <row r="66" spans="1:7" x14ac:dyDescent="0.25">
      <c r="A66" s="83">
        <v>100</v>
      </c>
      <c r="B66" s="84" t="s">
        <v>53</v>
      </c>
      <c r="C66" s="83">
        <v>3421</v>
      </c>
      <c r="D66" s="83">
        <v>5222</v>
      </c>
      <c r="E66" s="85">
        <v>3421000000001</v>
      </c>
      <c r="F66" s="84" t="s">
        <v>56</v>
      </c>
      <c r="G66" s="86">
        <v>200</v>
      </c>
    </row>
    <row r="67" spans="1:7" x14ac:dyDescent="0.25">
      <c r="A67" s="83">
        <v>100</v>
      </c>
      <c r="B67" s="84" t="s">
        <v>53</v>
      </c>
      <c r="C67" s="83">
        <v>3421</v>
      </c>
      <c r="D67" s="83">
        <v>5222</v>
      </c>
      <c r="E67" s="85">
        <v>3421000000001</v>
      </c>
      <c r="F67" s="84" t="s">
        <v>57</v>
      </c>
      <c r="G67" s="86">
        <v>1000</v>
      </c>
    </row>
    <row r="68" spans="1:7" ht="15.75" thickBot="1" x14ac:dyDescent="0.3">
      <c r="A68" s="83"/>
      <c r="B68" s="84"/>
      <c r="C68" s="83"/>
      <c r="D68" s="83"/>
      <c r="E68" s="85"/>
      <c r="F68" s="87" t="s">
        <v>575</v>
      </c>
      <c r="G68" s="86"/>
    </row>
    <row r="69" spans="1:7" x14ac:dyDescent="0.25">
      <c r="A69" s="88"/>
      <c r="B69" s="89" t="s">
        <v>21</v>
      </c>
      <c r="C69" s="90">
        <v>3421</v>
      </c>
      <c r="D69" s="88"/>
      <c r="E69" s="91"/>
      <c r="F69" s="92"/>
      <c r="G69" s="93">
        <f>SUM(G64:G68)</f>
        <v>1600</v>
      </c>
    </row>
    <row r="70" spans="1:7" x14ac:dyDescent="0.25">
      <c r="A70" s="83"/>
      <c r="B70" s="94"/>
      <c r="C70" s="95"/>
      <c r="D70" s="83"/>
      <c r="E70" s="85"/>
      <c r="F70" s="84"/>
      <c r="G70" s="96"/>
    </row>
    <row r="71" spans="1:7" x14ac:dyDescent="0.25">
      <c r="A71" s="83">
        <v>100</v>
      </c>
      <c r="B71" s="84" t="s">
        <v>58</v>
      </c>
      <c r="C71" s="83">
        <v>5213</v>
      </c>
      <c r="D71" s="83">
        <v>5132</v>
      </c>
      <c r="E71" s="85">
        <v>5213000000001</v>
      </c>
      <c r="F71" s="84" t="s">
        <v>59</v>
      </c>
      <c r="G71" s="86">
        <v>3</v>
      </c>
    </row>
    <row r="72" spans="1:7" x14ac:dyDescent="0.25">
      <c r="A72" s="83">
        <v>100</v>
      </c>
      <c r="B72" s="84" t="s">
        <v>58</v>
      </c>
      <c r="C72" s="83">
        <v>5213</v>
      </c>
      <c r="D72" s="83">
        <v>5134</v>
      </c>
      <c r="E72" s="85">
        <v>5213000000001</v>
      </c>
      <c r="F72" s="84" t="s">
        <v>60</v>
      </c>
      <c r="G72" s="86">
        <v>20</v>
      </c>
    </row>
    <row r="73" spans="1:7" x14ac:dyDescent="0.25">
      <c r="A73" s="83">
        <v>100</v>
      </c>
      <c r="B73" s="84" t="s">
        <v>58</v>
      </c>
      <c r="C73" s="83">
        <v>5213</v>
      </c>
      <c r="D73" s="83">
        <v>5136</v>
      </c>
      <c r="E73" s="85">
        <v>5213000000001</v>
      </c>
      <c r="F73" s="84" t="s">
        <v>11</v>
      </c>
      <c r="G73" s="86">
        <v>2</v>
      </c>
    </row>
    <row r="74" spans="1:7" x14ac:dyDescent="0.25">
      <c r="A74" s="83">
        <v>100</v>
      </c>
      <c r="B74" s="84" t="s">
        <v>58</v>
      </c>
      <c r="C74" s="83">
        <v>5213</v>
      </c>
      <c r="D74" s="83">
        <v>5137</v>
      </c>
      <c r="E74" s="85">
        <v>5213000000001</v>
      </c>
      <c r="F74" s="84" t="s">
        <v>61</v>
      </c>
      <c r="G74" s="86">
        <v>20</v>
      </c>
    </row>
    <row r="75" spans="1:7" x14ac:dyDescent="0.25">
      <c r="A75" s="83">
        <v>100</v>
      </c>
      <c r="B75" s="84" t="s">
        <v>58</v>
      </c>
      <c r="C75" s="83">
        <v>5213</v>
      </c>
      <c r="D75" s="83">
        <v>5139</v>
      </c>
      <c r="E75" s="85">
        <v>5213000000001</v>
      </c>
      <c r="F75" s="84" t="s">
        <v>13</v>
      </c>
      <c r="G75" s="86">
        <v>15</v>
      </c>
    </row>
    <row r="76" spans="1:7" x14ac:dyDescent="0.25">
      <c r="A76" s="83">
        <v>100</v>
      </c>
      <c r="B76" s="84" t="s">
        <v>58</v>
      </c>
      <c r="C76" s="83">
        <v>5213</v>
      </c>
      <c r="D76" s="83">
        <v>5175</v>
      </c>
      <c r="E76" s="85">
        <v>5213000000001</v>
      </c>
      <c r="F76" s="84" t="s">
        <v>62</v>
      </c>
      <c r="G76" s="86">
        <v>30</v>
      </c>
    </row>
    <row r="77" spans="1:7" x14ac:dyDescent="0.25">
      <c r="A77" s="83">
        <v>100</v>
      </c>
      <c r="B77" s="84" t="s">
        <v>58</v>
      </c>
      <c r="C77" s="83">
        <v>5213</v>
      </c>
      <c r="D77" s="83">
        <v>5176</v>
      </c>
      <c r="E77" s="85">
        <v>5213000000001</v>
      </c>
      <c r="F77" s="84" t="s">
        <v>63</v>
      </c>
      <c r="G77" s="86">
        <v>10</v>
      </c>
    </row>
    <row r="78" spans="1:7" x14ac:dyDescent="0.25">
      <c r="A78" s="83">
        <v>100</v>
      </c>
      <c r="B78" s="84" t="s">
        <v>58</v>
      </c>
      <c r="C78" s="83">
        <v>5213</v>
      </c>
      <c r="D78" s="83">
        <v>5903</v>
      </c>
      <c r="E78" s="85">
        <v>5213000000001</v>
      </c>
      <c r="F78" s="84" t="s">
        <v>64</v>
      </c>
      <c r="G78" s="86">
        <v>500</v>
      </c>
    </row>
    <row r="79" spans="1:7" ht="15.75" thickBot="1" x14ac:dyDescent="0.3">
      <c r="A79" s="83"/>
      <c r="B79" s="84"/>
      <c r="C79" s="83"/>
      <c r="D79" s="83"/>
      <c r="E79" s="85"/>
      <c r="F79" s="87" t="s">
        <v>575</v>
      </c>
      <c r="G79" s="86"/>
    </row>
    <row r="80" spans="1:7" x14ac:dyDescent="0.25">
      <c r="A80" s="88"/>
      <c r="B80" s="89" t="s">
        <v>21</v>
      </c>
      <c r="C80" s="90">
        <v>5213</v>
      </c>
      <c r="D80" s="88"/>
      <c r="E80" s="91"/>
      <c r="F80" s="92"/>
      <c r="G80" s="93">
        <f>SUM(G71:G79)</f>
        <v>600</v>
      </c>
    </row>
    <row r="81" spans="1:7" x14ac:dyDescent="0.25">
      <c r="A81" s="83"/>
      <c r="B81" s="94"/>
      <c r="C81" s="95"/>
      <c r="D81" s="83"/>
      <c r="E81" s="85"/>
      <c r="F81" s="84"/>
      <c r="G81" s="96"/>
    </row>
    <row r="82" spans="1:7" x14ac:dyDescent="0.25">
      <c r="A82" s="83">
        <v>100</v>
      </c>
      <c r="B82" s="84" t="s">
        <v>65</v>
      </c>
      <c r="C82" s="83">
        <v>6171</v>
      </c>
      <c r="D82" s="83">
        <v>5011</v>
      </c>
      <c r="E82" s="85">
        <v>6171010000001</v>
      </c>
      <c r="F82" s="84" t="s">
        <v>7</v>
      </c>
      <c r="G82" s="86">
        <v>11868</v>
      </c>
    </row>
    <row r="83" spans="1:7" x14ac:dyDescent="0.25">
      <c r="A83" s="83">
        <v>100</v>
      </c>
      <c r="B83" s="84" t="s">
        <v>65</v>
      </c>
      <c r="C83" s="83">
        <v>6171</v>
      </c>
      <c r="D83" s="83">
        <v>5021</v>
      </c>
      <c r="E83" s="85">
        <v>6171010000001</v>
      </c>
      <c r="F83" s="84" t="s">
        <v>8</v>
      </c>
      <c r="G83" s="86">
        <v>360</v>
      </c>
    </row>
    <row r="84" spans="1:7" x14ac:dyDescent="0.25">
      <c r="A84" s="83">
        <v>100</v>
      </c>
      <c r="B84" s="84" t="s">
        <v>65</v>
      </c>
      <c r="C84" s="83">
        <v>6171</v>
      </c>
      <c r="D84" s="83">
        <v>5031</v>
      </c>
      <c r="E84" s="85">
        <v>6171010000001</v>
      </c>
      <c r="F84" s="84" t="s">
        <v>9</v>
      </c>
      <c r="G84" s="86">
        <v>2944</v>
      </c>
    </row>
    <row r="85" spans="1:7" x14ac:dyDescent="0.25">
      <c r="A85" s="83">
        <v>100</v>
      </c>
      <c r="B85" s="84" t="s">
        <v>65</v>
      </c>
      <c r="C85" s="83">
        <v>6171</v>
      </c>
      <c r="D85" s="83">
        <v>5032</v>
      </c>
      <c r="E85" s="85">
        <v>6171010000001</v>
      </c>
      <c r="F85" s="84" t="s">
        <v>10</v>
      </c>
      <c r="G85" s="86">
        <v>1069</v>
      </c>
    </row>
    <row r="86" spans="1:7" x14ac:dyDescent="0.25">
      <c r="A86" s="83">
        <v>100</v>
      </c>
      <c r="B86" s="84" t="s">
        <v>65</v>
      </c>
      <c r="C86" s="83">
        <v>6171</v>
      </c>
      <c r="D86" s="83">
        <v>5136</v>
      </c>
      <c r="E86" s="85">
        <v>6171010000001</v>
      </c>
      <c r="F86" s="84" t="s">
        <v>11</v>
      </c>
      <c r="G86" s="86">
        <v>15</v>
      </c>
    </row>
    <row r="87" spans="1:7" x14ac:dyDescent="0.25">
      <c r="A87" s="83">
        <v>100</v>
      </c>
      <c r="B87" s="84" t="s">
        <v>65</v>
      </c>
      <c r="C87" s="83">
        <v>6171</v>
      </c>
      <c r="D87" s="83">
        <v>5139</v>
      </c>
      <c r="E87" s="85">
        <v>6171010000001</v>
      </c>
      <c r="F87" s="84" t="s">
        <v>13</v>
      </c>
      <c r="G87" s="86">
        <v>170</v>
      </c>
    </row>
    <row r="88" spans="1:7" x14ac:dyDescent="0.25">
      <c r="A88" s="83">
        <v>100</v>
      </c>
      <c r="B88" s="84" t="s">
        <v>65</v>
      </c>
      <c r="C88" s="83">
        <v>6171</v>
      </c>
      <c r="D88" s="83">
        <v>5161</v>
      </c>
      <c r="E88" s="85">
        <v>6171010000001</v>
      </c>
      <c r="F88" s="84" t="s">
        <v>66</v>
      </c>
      <c r="G88" s="86">
        <v>3000</v>
      </c>
    </row>
    <row r="89" spans="1:7" x14ac:dyDescent="0.25">
      <c r="A89" s="83">
        <v>100</v>
      </c>
      <c r="B89" s="84" t="s">
        <v>65</v>
      </c>
      <c r="C89" s="83">
        <v>6171</v>
      </c>
      <c r="D89" s="83">
        <v>5161</v>
      </c>
      <c r="E89" s="85">
        <v>6171010000001</v>
      </c>
      <c r="F89" s="84" t="s">
        <v>67</v>
      </c>
      <c r="G89" s="86">
        <v>1500</v>
      </c>
    </row>
    <row r="90" spans="1:7" x14ac:dyDescent="0.25">
      <c r="A90" s="83">
        <v>100</v>
      </c>
      <c r="B90" s="84" t="s">
        <v>65</v>
      </c>
      <c r="C90" s="83">
        <v>6171</v>
      </c>
      <c r="D90" s="83">
        <v>5166</v>
      </c>
      <c r="E90" s="85">
        <v>6171010000001</v>
      </c>
      <c r="F90" s="84" t="s">
        <v>68</v>
      </c>
      <c r="G90" s="86">
        <v>200</v>
      </c>
    </row>
    <row r="91" spans="1:7" x14ac:dyDescent="0.25">
      <c r="A91" s="83">
        <v>100</v>
      </c>
      <c r="B91" s="84" t="s">
        <v>65</v>
      </c>
      <c r="C91" s="83">
        <v>6171</v>
      </c>
      <c r="D91" s="83">
        <v>5167</v>
      </c>
      <c r="E91" s="85">
        <v>6171010000001</v>
      </c>
      <c r="F91" s="84" t="s">
        <v>69</v>
      </c>
      <c r="G91" s="86">
        <v>140</v>
      </c>
    </row>
    <row r="92" spans="1:7" x14ac:dyDescent="0.25">
      <c r="A92" s="83">
        <v>100</v>
      </c>
      <c r="B92" s="84" t="s">
        <v>65</v>
      </c>
      <c r="C92" s="83">
        <v>6171</v>
      </c>
      <c r="D92" s="83">
        <v>5167</v>
      </c>
      <c r="E92" s="85">
        <v>6171010000001</v>
      </c>
      <c r="F92" s="84" t="s">
        <v>70</v>
      </c>
      <c r="G92" s="86">
        <v>200</v>
      </c>
    </row>
    <row r="93" spans="1:7" x14ac:dyDescent="0.25">
      <c r="A93" s="83">
        <v>100</v>
      </c>
      <c r="B93" s="84" t="s">
        <v>65</v>
      </c>
      <c r="C93" s="83">
        <v>6171</v>
      </c>
      <c r="D93" s="83">
        <v>5169</v>
      </c>
      <c r="E93" s="85">
        <v>6171010000001</v>
      </c>
      <c r="F93" s="84" t="s">
        <v>73</v>
      </c>
      <c r="G93" s="86">
        <v>430</v>
      </c>
    </row>
    <row r="94" spans="1:7" x14ac:dyDescent="0.25">
      <c r="A94" s="83">
        <v>100</v>
      </c>
      <c r="B94" s="84" t="s">
        <v>65</v>
      </c>
      <c r="C94" s="83">
        <v>6171</v>
      </c>
      <c r="D94" s="83">
        <v>5169</v>
      </c>
      <c r="E94" s="85">
        <v>6171010000001</v>
      </c>
      <c r="F94" s="84" t="s">
        <v>74</v>
      </c>
      <c r="G94" s="86">
        <v>250</v>
      </c>
    </row>
    <row r="95" spans="1:7" x14ac:dyDescent="0.25">
      <c r="A95" s="83">
        <v>100</v>
      </c>
      <c r="B95" s="84" t="s">
        <v>65</v>
      </c>
      <c r="C95" s="83">
        <v>6171</v>
      </c>
      <c r="D95" s="83">
        <v>5173</v>
      </c>
      <c r="E95" s="85">
        <v>6171010000001</v>
      </c>
      <c r="F95" s="84" t="s">
        <v>18</v>
      </c>
      <c r="G95" s="86">
        <v>70</v>
      </c>
    </row>
    <row r="96" spans="1:7" x14ac:dyDescent="0.25">
      <c r="A96" s="83">
        <v>100</v>
      </c>
      <c r="B96" s="84" t="s">
        <v>65</v>
      </c>
      <c r="C96" s="83">
        <v>6171</v>
      </c>
      <c r="D96" s="83">
        <v>5175</v>
      </c>
      <c r="E96" s="85">
        <v>6171010000001</v>
      </c>
      <c r="F96" s="84" t="s">
        <v>77</v>
      </c>
      <c r="G96" s="86">
        <v>70</v>
      </c>
    </row>
    <row r="97" spans="1:7" x14ac:dyDescent="0.25">
      <c r="A97" s="83">
        <v>100</v>
      </c>
      <c r="B97" s="84" t="s">
        <v>65</v>
      </c>
      <c r="C97" s="83">
        <v>6171</v>
      </c>
      <c r="D97" s="83">
        <v>5176</v>
      </c>
      <c r="E97" s="85">
        <v>6171010000001</v>
      </c>
      <c r="F97" s="84" t="s">
        <v>78</v>
      </c>
      <c r="G97" s="86">
        <v>15</v>
      </c>
    </row>
    <row r="98" spans="1:7" x14ac:dyDescent="0.25">
      <c r="A98" s="83">
        <v>100</v>
      </c>
      <c r="B98" s="84" t="s">
        <v>65</v>
      </c>
      <c r="C98" s="83">
        <v>6171</v>
      </c>
      <c r="D98" s="83">
        <v>5179</v>
      </c>
      <c r="E98" s="85">
        <v>6171010000001</v>
      </c>
      <c r="F98" s="84" t="s">
        <v>79</v>
      </c>
      <c r="G98" s="86">
        <v>3</v>
      </c>
    </row>
    <row r="99" spans="1:7" x14ac:dyDescent="0.25">
      <c r="A99" s="83">
        <v>100</v>
      </c>
      <c r="B99" s="84" t="s">
        <v>65</v>
      </c>
      <c r="C99" s="83">
        <v>6171</v>
      </c>
      <c r="D99" s="83">
        <v>5192</v>
      </c>
      <c r="E99" s="85">
        <v>6171010000001</v>
      </c>
      <c r="F99" s="84" t="s">
        <v>80</v>
      </c>
      <c r="G99" s="86">
        <v>10</v>
      </c>
    </row>
    <row r="100" spans="1:7" x14ac:dyDescent="0.25">
      <c r="A100" s="83">
        <v>100</v>
      </c>
      <c r="B100" s="84" t="s">
        <v>65</v>
      </c>
      <c r="C100" s="83">
        <v>6171</v>
      </c>
      <c r="D100" s="83">
        <v>5901</v>
      </c>
      <c r="E100" s="85">
        <v>6171010000001</v>
      </c>
      <c r="F100" s="84" t="s">
        <v>83</v>
      </c>
      <c r="G100" s="86">
        <v>100</v>
      </c>
    </row>
    <row r="101" spans="1:7" x14ac:dyDescent="0.25">
      <c r="A101" s="83">
        <v>100</v>
      </c>
      <c r="B101" s="84" t="s">
        <v>65</v>
      </c>
      <c r="C101" s="83">
        <v>6171</v>
      </c>
      <c r="D101" s="83">
        <v>5901</v>
      </c>
      <c r="E101" s="85">
        <v>6171010000001</v>
      </c>
      <c r="F101" s="84" t="s">
        <v>84</v>
      </c>
      <c r="G101" s="86">
        <v>500</v>
      </c>
    </row>
    <row r="102" spans="1:7" ht="15.75" thickBot="1" x14ac:dyDescent="0.3">
      <c r="A102" s="83"/>
      <c r="B102" s="84"/>
      <c r="C102" s="83"/>
      <c r="D102" s="83"/>
      <c r="E102" s="85"/>
      <c r="F102" s="87" t="s">
        <v>575</v>
      </c>
      <c r="G102" s="86"/>
    </row>
    <row r="103" spans="1:7" x14ac:dyDescent="0.25">
      <c r="A103" s="88"/>
      <c r="B103" s="89" t="s">
        <v>21</v>
      </c>
      <c r="C103" s="90">
        <v>6171</v>
      </c>
      <c r="D103" s="88"/>
      <c r="E103" s="91"/>
      <c r="F103" s="92"/>
      <c r="G103" s="93">
        <f>SUM(G82:G102)</f>
        <v>22914</v>
      </c>
    </row>
    <row r="104" spans="1:7" x14ac:dyDescent="0.25">
      <c r="A104" s="83"/>
      <c r="B104" s="84"/>
      <c r="C104" s="83"/>
      <c r="D104" s="83"/>
      <c r="E104" s="85"/>
      <c r="F104" s="84"/>
      <c r="G104" s="86"/>
    </row>
    <row r="105" spans="1:7" x14ac:dyDescent="0.25">
      <c r="A105" s="83">
        <v>100</v>
      </c>
      <c r="B105" s="84" t="s">
        <v>75</v>
      </c>
      <c r="C105" s="83">
        <v>6171</v>
      </c>
      <c r="D105" s="83">
        <v>5169</v>
      </c>
      <c r="E105" s="85">
        <v>6171010000004</v>
      </c>
      <c r="F105" s="84" t="s">
        <v>76</v>
      </c>
      <c r="G105" s="86">
        <v>4000</v>
      </c>
    </row>
    <row r="106" spans="1:7" x14ac:dyDescent="0.25">
      <c r="A106" s="83">
        <v>100</v>
      </c>
      <c r="B106" s="84" t="s">
        <v>75</v>
      </c>
      <c r="C106" s="83">
        <v>6171</v>
      </c>
      <c r="D106" s="83">
        <v>5499</v>
      </c>
      <c r="E106" s="85">
        <v>6171010000004</v>
      </c>
      <c r="F106" s="84" t="s">
        <v>81</v>
      </c>
      <c r="G106" s="86">
        <v>4000</v>
      </c>
    </row>
    <row r="107" spans="1:7" ht="15.75" thickBot="1" x14ac:dyDescent="0.3">
      <c r="A107" s="83"/>
      <c r="B107" s="84"/>
      <c r="C107" s="83"/>
      <c r="D107" s="83"/>
      <c r="E107" s="85"/>
      <c r="F107" s="87" t="s">
        <v>575</v>
      </c>
      <c r="G107" s="86"/>
    </row>
    <row r="108" spans="1:7" x14ac:dyDescent="0.25">
      <c r="A108" s="88"/>
      <c r="B108" s="89" t="s">
        <v>21</v>
      </c>
      <c r="C108" s="90">
        <v>6171</v>
      </c>
      <c r="D108" s="88"/>
      <c r="E108" s="91"/>
      <c r="F108" s="92"/>
      <c r="G108" s="93">
        <f>SUM(G105:G107)</f>
        <v>8000</v>
      </c>
    </row>
    <row r="110" spans="1:7" x14ac:dyDescent="0.25">
      <c r="A110" s="83">
        <v>100</v>
      </c>
      <c r="B110" s="84" t="s">
        <v>82</v>
      </c>
      <c r="C110" s="83">
        <v>6171</v>
      </c>
      <c r="D110" s="83">
        <v>5499</v>
      </c>
      <c r="E110" s="85">
        <v>6171010000005</v>
      </c>
      <c r="F110" s="84" t="s">
        <v>82</v>
      </c>
      <c r="G110" s="86">
        <v>3500</v>
      </c>
    </row>
    <row r="111" spans="1:7" ht="15.75" thickBot="1" x14ac:dyDescent="0.3">
      <c r="A111" s="83"/>
      <c r="B111" s="84"/>
      <c r="C111" s="83"/>
      <c r="D111" s="83"/>
      <c r="E111" s="85"/>
      <c r="F111" s="87" t="s">
        <v>575</v>
      </c>
      <c r="G111" s="86"/>
    </row>
    <row r="112" spans="1:7" x14ac:dyDescent="0.25">
      <c r="A112" s="88"/>
      <c r="B112" s="89" t="s">
        <v>21</v>
      </c>
      <c r="C112" s="90">
        <v>6171</v>
      </c>
      <c r="D112" s="88"/>
      <c r="E112" s="91"/>
      <c r="F112" s="92"/>
      <c r="G112" s="93">
        <f>SUM(G110:G111)</f>
        <v>3500</v>
      </c>
    </row>
    <row r="114" spans="1:7" x14ac:dyDescent="0.25">
      <c r="A114" s="83">
        <v>100</v>
      </c>
      <c r="B114" s="84" t="s">
        <v>71</v>
      </c>
      <c r="C114" s="83">
        <v>6171</v>
      </c>
      <c r="D114" s="83">
        <v>5167</v>
      </c>
      <c r="E114" s="85">
        <v>6171010000009</v>
      </c>
      <c r="F114" s="84" t="s">
        <v>72</v>
      </c>
      <c r="G114" s="86">
        <v>700</v>
      </c>
    </row>
    <row r="115" spans="1:7" ht="15.75" thickBot="1" x14ac:dyDescent="0.3">
      <c r="A115" s="83"/>
      <c r="B115" s="84"/>
      <c r="C115" s="83"/>
      <c r="D115" s="83"/>
      <c r="E115" s="85"/>
      <c r="F115" s="87" t="s">
        <v>575</v>
      </c>
      <c r="G115" s="86"/>
    </row>
    <row r="116" spans="1:7" x14ac:dyDescent="0.25">
      <c r="A116" s="88"/>
      <c r="B116" s="89" t="s">
        <v>21</v>
      </c>
      <c r="C116" s="90">
        <v>6171</v>
      </c>
      <c r="D116" s="88"/>
      <c r="E116" s="91"/>
      <c r="F116" s="92"/>
      <c r="G116" s="93">
        <f>SUM(G114:G115)</f>
        <v>700</v>
      </c>
    </row>
    <row r="117" spans="1:7" x14ac:dyDescent="0.25">
      <c r="A117" s="84"/>
    </row>
    <row r="118" spans="1:7" x14ac:dyDescent="0.25">
      <c r="B118" s="94" t="s">
        <v>87</v>
      </c>
      <c r="G118" s="96">
        <f>SUM(G116,G112,G108,G103,G80,G69,G62,G40,G32,G27,G20)</f>
        <v>42103</v>
      </c>
    </row>
    <row r="121" spans="1:7" x14ac:dyDescent="0.25">
      <c r="A121" s="83">
        <v>200</v>
      </c>
      <c r="B121" s="84" t="s">
        <v>88</v>
      </c>
      <c r="C121" s="83">
        <v>6171</v>
      </c>
      <c r="D121" s="83">
        <v>5021</v>
      </c>
      <c r="E121" s="85">
        <v>259</v>
      </c>
      <c r="F121" s="84" t="s">
        <v>89</v>
      </c>
      <c r="G121" s="86">
        <v>120</v>
      </c>
    </row>
    <row r="122" spans="1:7" x14ac:dyDescent="0.25">
      <c r="A122" s="83">
        <v>200</v>
      </c>
      <c r="B122" s="84" t="s">
        <v>90</v>
      </c>
      <c r="C122" s="83">
        <v>6171</v>
      </c>
      <c r="D122" s="83">
        <v>5041</v>
      </c>
      <c r="E122" s="85">
        <v>6171000000001</v>
      </c>
      <c r="F122" s="84" t="s">
        <v>91</v>
      </c>
      <c r="G122" s="86">
        <v>20</v>
      </c>
    </row>
    <row r="123" spans="1:7" x14ac:dyDescent="0.25">
      <c r="A123" s="83">
        <v>200</v>
      </c>
      <c r="B123" s="84" t="s">
        <v>90</v>
      </c>
      <c r="C123" s="83">
        <v>6171</v>
      </c>
      <c r="D123" s="83">
        <v>5132</v>
      </c>
      <c r="E123" s="85">
        <v>6171000000001</v>
      </c>
      <c r="F123" s="84" t="s">
        <v>59</v>
      </c>
      <c r="G123" s="86">
        <v>100</v>
      </c>
    </row>
    <row r="124" spans="1:7" x14ac:dyDescent="0.25">
      <c r="A124" s="83">
        <v>200</v>
      </c>
      <c r="B124" s="84" t="s">
        <v>90</v>
      </c>
      <c r="C124" s="83">
        <v>6171</v>
      </c>
      <c r="D124" s="83">
        <v>5137</v>
      </c>
      <c r="E124" s="85">
        <v>6171000000001</v>
      </c>
      <c r="F124" s="84" t="s">
        <v>92</v>
      </c>
      <c r="G124" s="86">
        <v>332</v>
      </c>
    </row>
    <row r="125" spans="1:7" x14ac:dyDescent="0.25">
      <c r="A125" s="83">
        <v>200</v>
      </c>
      <c r="B125" s="84" t="s">
        <v>90</v>
      </c>
      <c r="C125" s="83">
        <v>6171</v>
      </c>
      <c r="D125" s="83">
        <v>5137</v>
      </c>
      <c r="E125" s="85">
        <v>6171000000001</v>
      </c>
      <c r="F125" s="84" t="s">
        <v>93</v>
      </c>
      <c r="G125" s="86">
        <v>120</v>
      </c>
    </row>
    <row r="126" spans="1:7" x14ac:dyDescent="0.25">
      <c r="A126" s="83">
        <v>200</v>
      </c>
      <c r="B126" s="84" t="s">
        <v>90</v>
      </c>
      <c r="C126" s="83">
        <v>6171</v>
      </c>
      <c r="D126" s="83">
        <v>5137</v>
      </c>
      <c r="E126" s="85">
        <v>6171000000001</v>
      </c>
      <c r="F126" s="84" t="s">
        <v>94</v>
      </c>
      <c r="G126" s="86">
        <v>865</v>
      </c>
    </row>
    <row r="127" spans="1:7" x14ac:dyDescent="0.25">
      <c r="A127" s="83">
        <v>200</v>
      </c>
      <c r="B127" s="84" t="s">
        <v>90</v>
      </c>
      <c r="C127" s="83">
        <v>6171</v>
      </c>
      <c r="D127" s="83">
        <v>5139</v>
      </c>
      <c r="E127" s="85">
        <v>6171000000001</v>
      </c>
      <c r="F127" s="84" t="s">
        <v>95</v>
      </c>
      <c r="G127" s="86">
        <v>1300</v>
      </c>
    </row>
    <row r="128" spans="1:7" x14ac:dyDescent="0.25">
      <c r="A128" s="83">
        <v>200</v>
      </c>
      <c r="B128" s="84" t="s">
        <v>90</v>
      </c>
      <c r="C128" s="83">
        <v>6171</v>
      </c>
      <c r="D128" s="83">
        <v>5139</v>
      </c>
      <c r="E128" s="85">
        <v>6171000000001</v>
      </c>
      <c r="F128" s="84" t="s">
        <v>96</v>
      </c>
      <c r="G128" s="86">
        <v>214.75</v>
      </c>
    </row>
    <row r="129" spans="1:7" x14ac:dyDescent="0.25">
      <c r="A129" s="83">
        <v>200</v>
      </c>
      <c r="B129" s="84" t="s">
        <v>90</v>
      </c>
      <c r="C129" s="83">
        <v>6171</v>
      </c>
      <c r="D129" s="83">
        <v>5139</v>
      </c>
      <c r="E129" s="85">
        <v>6171000000001</v>
      </c>
      <c r="F129" s="84" t="s">
        <v>97</v>
      </c>
      <c r="G129" s="86">
        <v>150</v>
      </c>
    </row>
    <row r="130" spans="1:7" x14ac:dyDescent="0.25">
      <c r="A130" s="83">
        <v>200</v>
      </c>
      <c r="B130" s="84" t="s">
        <v>90</v>
      </c>
      <c r="C130" s="83">
        <v>6171</v>
      </c>
      <c r="D130" s="83">
        <v>5151</v>
      </c>
      <c r="E130" s="85">
        <v>6171000000001</v>
      </c>
      <c r="F130" s="84" t="s">
        <v>98</v>
      </c>
      <c r="G130" s="86">
        <v>260</v>
      </c>
    </row>
    <row r="131" spans="1:7" x14ac:dyDescent="0.25">
      <c r="A131" s="83">
        <v>200</v>
      </c>
      <c r="B131" s="84" t="s">
        <v>90</v>
      </c>
      <c r="C131" s="83">
        <v>6171</v>
      </c>
      <c r="D131" s="83">
        <v>5153</v>
      </c>
      <c r="E131" s="85">
        <v>6171000000001</v>
      </c>
      <c r="F131" s="84" t="s">
        <v>99</v>
      </c>
      <c r="G131" s="86">
        <v>900</v>
      </c>
    </row>
    <row r="132" spans="1:7" x14ac:dyDescent="0.25">
      <c r="A132" s="83">
        <v>200</v>
      </c>
      <c r="B132" s="84" t="s">
        <v>90</v>
      </c>
      <c r="C132" s="83">
        <v>6171</v>
      </c>
      <c r="D132" s="83">
        <v>5153</v>
      </c>
      <c r="E132" s="85">
        <v>6171000000001</v>
      </c>
      <c r="F132" s="84" t="s">
        <v>100</v>
      </c>
      <c r="G132" s="86">
        <v>300</v>
      </c>
    </row>
    <row r="133" spans="1:7" x14ac:dyDescent="0.25">
      <c r="A133" s="83">
        <v>200</v>
      </c>
      <c r="B133" s="84" t="s">
        <v>90</v>
      </c>
      <c r="C133" s="83">
        <v>6171</v>
      </c>
      <c r="D133" s="83">
        <v>5154</v>
      </c>
      <c r="E133" s="85">
        <v>6171000000001</v>
      </c>
      <c r="F133" s="84" t="s">
        <v>101</v>
      </c>
      <c r="G133" s="97">
        <v>1100</v>
      </c>
    </row>
    <row r="134" spans="1:7" x14ac:dyDescent="0.25">
      <c r="A134" s="83">
        <v>200</v>
      </c>
      <c r="B134" s="84" t="s">
        <v>90</v>
      </c>
      <c r="C134" s="83">
        <v>6171</v>
      </c>
      <c r="D134" s="83">
        <v>5154</v>
      </c>
      <c r="E134" s="85">
        <v>6171000000001</v>
      </c>
      <c r="F134" s="84" t="s">
        <v>102</v>
      </c>
      <c r="G134" s="86">
        <v>800</v>
      </c>
    </row>
    <row r="135" spans="1:7" x14ac:dyDescent="0.25">
      <c r="A135" s="83">
        <v>200</v>
      </c>
      <c r="B135" s="84" t="s">
        <v>90</v>
      </c>
      <c r="C135" s="83">
        <v>6171</v>
      </c>
      <c r="D135" s="83">
        <v>5156</v>
      </c>
      <c r="E135" s="85">
        <v>6171000000001</v>
      </c>
      <c r="F135" s="84" t="s">
        <v>103</v>
      </c>
      <c r="G135" s="86">
        <v>0</v>
      </c>
    </row>
    <row r="136" spans="1:7" x14ac:dyDescent="0.25">
      <c r="A136" s="83">
        <v>200</v>
      </c>
      <c r="B136" s="84" t="s">
        <v>90</v>
      </c>
      <c r="C136" s="83">
        <v>6171</v>
      </c>
      <c r="D136" s="83">
        <v>5156</v>
      </c>
      <c r="E136" s="85">
        <v>6171000000001</v>
      </c>
      <c r="F136" s="84" t="s">
        <v>104</v>
      </c>
      <c r="G136" s="86">
        <v>120</v>
      </c>
    </row>
    <row r="137" spans="1:7" x14ac:dyDescent="0.25">
      <c r="A137" s="83">
        <v>200</v>
      </c>
      <c r="B137" s="84" t="s">
        <v>90</v>
      </c>
      <c r="C137" s="83">
        <v>6171</v>
      </c>
      <c r="D137" s="83">
        <v>5156</v>
      </c>
      <c r="E137" s="85">
        <v>6171000000001</v>
      </c>
      <c r="F137" s="84" t="s">
        <v>105</v>
      </c>
      <c r="G137" s="86">
        <v>120</v>
      </c>
    </row>
    <row r="138" spans="1:7" x14ac:dyDescent="0.25">
      <c r="A138" s="83">
        <v>200</v>
      </c>
      <c r="B138" s="84" t="s">
        <v>90</v>
      </c>
      <c r="C138" s="83">
        <v>6171</v>
      </c>
      <c r="D138" s="83">
        <v>5162</v>
      </c>
      <c r="E138" s="85">
        <v>6171000000001</v>
      </c>
      <c r="F138" s="84" t="s">
        <v>106</v>
      </c>
      <c r="G138" s="86">
        <v>0</v>
      </c>
    </row>
    <row r="139" spans="1:7" x14ac:dyDescent="0.25">
      <c r="A139" s="83">
        <v>200</v>
      </c>
      <c r="B139" s="84" t="s">
        <v>90</v>
      </c>
      <c r="C139" s="83">
        <v>6171</v>
      </c>
      <c r="D139" s="83">
        <v>5162</v>
      </c>
      <c r="E139" s="85">
        <v>6171000000001</v>
      </c>
      <c r="F139" s="84" t="s">
        <v>107</v>
      </c>
      <c r="G139" s="86">
        <v>35</v>
      </c>
    </row>
    <row r="140" spans="1:7" x14ac:dyDescent="0.25">
      <c r="A140" s="83">
        <v>200</v>
      </c>
      <c r="B140" s="84" t="s">
        <v>90</v>
      </c>
      <c r="C140" s="83">
        <v>6171</v>
      </c>
      <c r="D140" s="83">
        <v>5162</v>
      </c>
      <c r="E140" s="85">
        <v>6171000000001</v>
      </c>
      <c r="F140" s="84" t="s">
        <v>108</v>
      </c>
      <c r="G140" s="86">
        <v>10</v>
      </c>
    </row>
    <row r="141" spans="1:7" x14ac:dyDescent="0.25">
      <c r="A141" s="83">
        <v>200</v>
      </c>
      <c r="B141" s="84" t="s">
        <v>90</v>
      </c>
      <c r="C141" s="83">
        <v>6171</v>
      </c>
      <c r="D141" s="83">
        <v>5164</v>
      </c>
      <c r="E141" s="85">
        <v>6171000000001</v>
      </c>
      <c r="F141" s="84" t="s">
        <v>109</v>
      </c>
      <c r="G141" s="86">
        <v>45</v>
      </c>
    </row>
    <row r="142" spans="1:7" x14ac:dyDescent="0.25">
      <c r="A142" s="83">
        <v>200</v>
      </c>
      <c r="B142" s="84" t="s">
        <v>90</v>
      </c>
      <c r="C142" s="83">
        <v>6171</v>
      </c>
      <c r="D142" s="83">
        <v>5166</v>
      </c>
      <c r="E142" s="85">
        <v>6171000000001</v>
      </c>
      <c r="F142" s="84" t="s">
        <v>110</v>
      </c>
      <c r="G142" s="86">
        <v>70</v>
      </c>
    </row>
    <row r="143" spans="1:7" x14ac:dyDescent="0.25">
      <c r="A143" s="83">
        <v>200</v>
      </c>
      <c r="B143" s="84" t="s">
        <v>90</v>
      </c>
      <c r="C143" s="83">
        <v>6171</v>
      </c>
      <c r="D143" s="83">
        <v>5166</v>
      </c>
      <c r="E143" s="85">
        <v>6171000000001</v>
      </c>
      <c r="F143" s="84" t="s">
        <v>111</v>
      </c>
      <c r="G143" s="86">
        <v>160</v>
      </c>
    </row>
    <row r="144" spans="1:7" x14ac:dyDescent="0.25">
      <c r="A144" s="83">
        <v>200</v>
      </c>
      <c r="B144" s="84" t="s">
        <v>90</v>
      </c>
      <c r="C144" s="83">
        <v>6171</v>
      </c>
      <c r="D144" s="83">
        <v>5169</v>
      </c>
      <c r="E144" s="85">
        <v>6171000000001</v>
      </c>
      <c r="F144" s="84" t="s">
        <v>112</v>
      </c>
      <c r="G144" s="86">
        <v>466.15</v>
      </c>
    </row>
    <row r="145" spans="1:7" x14ac:dyDescent="0.25">
      <c r="A145" s="83">
        <v>200</v>
      </c>
      <c r="B145" s="84" t="s">
        <v>90</v>
      </c>
      <c r="C145" s="83">
        <v>6171</v>
      </c>
      <c r="D145" s="83">
        <v>5169</v>
      </c>
      <c r="E145" s="85">
        <v>6171000000001</v>
      </c>
      <c r="F145" s="84" t="s">
        <v>113</v>
      </c>
      <c r="G145" s="86">
        <v>1500</v>
      </c>
    </row>
    <row r="146" spans="1:7" x14ac:dyDescent="0.25">
      <c r="A146" s="83">
        <v>200</v>
      </c>
      <c r="B146" s="84" t="s">
        <v>90</v>
      </c>
      <c r="C146" s="83">
        <v>6171</v>
      </c>
      <c r="D146" s="83">
        <v>5169</v>
      </c>
      <c r="E146" s="85">
        <v>6171000000001</v>
      </c>
      <c r="F146" s="84" t="s">
        <v>114</v>
      </c>
      <c r="G146" s="86">
        <v>900</v>
      </c>
    </row>
    <row r="147" spans="1:7" x14ac:dyDescent="0.25">
      <c r="A147" s="83">
        <v>200</v>
      </c>
      <c r="B147" s="84" t="s">
        <v>90</v>
      </c>
      <c r="C147" s="83">
        <v>6171</v>
      </c>
      <c r="D147" s="83">
        <v>5171</v>
      </c>
      <c r="E147" s="85">
        <v>6171000000001</v>
      </c>
      <c r="F147" s="84" t="s">
        <v>115</v>
      </c>
      <c r="G147" s="86">
        <v>590</v>
      </c>
    </row>
    <row r="148" spans="1:7" x14ac:dyDescent="0.25">
      <c r="A148" s="83">
        <v>200</v>
      </c>
      <c r="B148" s="84" t="s">
        <v>90</v>
      </c>
      <c r="C148" s="83">
        <v>6171</v>
      </c>
      <c r="D148" s="83">
        <v>5171</v>
      </c>
      <c r="E148" s="85">
        <v>6171000000001</v>
      </c>
      <c r="F148" s="84" t="s">
        <v>116</v>
      </c>
      <c r="G148" s="86">
        <v>800</v>
      </c>
    </row>
    <row r="149" spans="1:7" x14ac:dyDescent="0.25">
      <c r="A149" s="83">
        <v>200</v>
      </c>
      <c r="B149" s="84" t="s">
        <v>90</v>
      </c>
      <c r="C149" s="83">
        <v>6171</v>
      </c>
      <c r="D149" s="83">
        <v>5171</v>
      </c>
      <c r="E149" s="85">
        <v>6171000000001</v>
      </c>
      <c r="F149" s="84" t="s">
        <v>117</v>
      </c>
      <c r="G149" s="86">
        <v>250</v>
      </c>
    </row>
    <row r="150" spans="1:7" x14ac:dyDescent="0.25">
      <c r="A150" s="83">
        <v>200</v>
      </c>
      <c r="B150" s="84" t="s">
        <v>90</v>
      </c>
      <c r="C150" s="83">
        <v>6171</v>
      </c>
      <c r="D150" s="83">
        <v>5362</v>
      </c>
      <c r="E150" s="85">
        <v>6171000000001</v>
      </c>
      <c r="F150" s="84" t="s">
        <v>118</v>
      </c>
      <c r="G150" s="86">
        <v>20</v>
      </c>
    </row>
    <row r="151" spans="1:7" ht="15.75" thickBot="1" x14ac:dyDescent="0.3">
      <c r="A151" s="83"/>
      <c r="B151" s="84"/>
      <c r="C151" s="83"/>
      <c r="D151" s="83"/>
      <c r="E151" s="85"/>
      <c r="F151" s="87" t="s">
        <v>575</v>
      </c>
      <c r="G151" s="86"/>
    </row>
    <row r="152" spans="1:7" x14ac:dyDescent="0.25">
      <c r="A152" s="88"/>
      <c r="B152" s="89" t="s">
        <v>21</v>
      </c>
      <c r="C152" s="90">
        <v>6171</v>
      </c>
      <c r="D152" s="88"/>
      <c r="E152" s="91"/>
      <c r="F152" s="92"/>
      <c r="G152" s="93">
        <f>SUM(G121:G151)</f>
        <v>11667.9</v>
      </c>
    </row>
    <row r="153" spans="1:7" x14ac:dyDescent="0.25">
      <c r="A153" s="84"/>
    </row>
    <row r="154" spans="1:7" x14ac:dyDescent="0.25">
      <c r="B154" s="94" t="s">
        <v>122</v>
      </c>
      <c r="G154" s="96">
        <f>SUM(G152)</f>
        <v>11667.9</v>
      </c>
    </row>
    <row r="157" spans="1:7" x14ac:dyDescent="0.25">
      <c r="A157" s="83">
        <v>300</v>
      </c>
      <c r="B157" s="84" t="s">
        <v>123</v>
      </c>
      <c r="C157" s="83">
        <v>4359</v>
      </c>
      <c r="D157" s="83">
        <v>5137</v>
      </c>
      <c r="E157" s="85">
        <v>4359000000001</v>
      </c>
      <c r="F157" s="84" t="s">
        <v>124</v>
      </c>
      <c r="G157" s="86">
        <v>20</v>
      </c>
    </row>
    <row r="158" spans="1:7" x14ac:dyDescent="0.25">
      <c r="A158" s="83">
        <v>300</v>
      </c>
      <c r="B158" s="84" t="s">
        <v>123</v>
      </c>
      <c r="C158" s="83">
        <v>4359</v>
      </c>
      <c r="D158" s="83">
        <v>5169</v>
      </c>
      <c r="E158" s="85">
        <v>4359000000001</v>
      </c>
      <c r="F158" s="84" t="s">
        <v>125</v>
      </c>
      <c r="G158" s="86">
        <v>20</v>
      </c>
    </row>
    <row r="159" spans="1:7" ht="15.75" thickBot="1" x14ac:dyDescent="0.3">
      <c r="A159" s="83"/>
      <c r="B159" s="84"/>
      <c r="C159" s="83"/>
      <c r="D159" s="83"/>
      <c r="E159" s="85"/>
      <c r="F159" s="87" t="s">
        <v>575</v>
      </c>
      <c r="G159" s="86"/>
    </row>
    <row r="160" spans="1:7" x14ac:dyDescent="0.25">
      <c r="A160" s="88"/>
      <c r="B160" s="89" t="s">
        <v>21</v>
      </c>
      <c r="C160" s="90">
        <v>4359</v>
      </c>
      <c r="D160" s="88"/>
      <c r="E160" s="91"/>
      <c r="F160" s="92"/>
      <c r="G160" s="93">
        <f>SUM(G157:G159)</f>
        <v>40</v>
      </c>
    </row>
    <row r="161" spans="1:7" x14ac:dyDescent="0.25">
      <c r="A161" s="83"/>
      <c r="B161" s="94"/>
      <c r="C161" s="95"/>
      <c r="D161" s="83"/>
      <c r="E161" s="85"/>
      <c r="F161" s="84"/>
      <c r="G161" s="96"/>
    </row>
    <row r="162" spans="1:7" x14ac:dyDescent="0.25">
      <c r="A162" s="83">
        <v>300</v>
      </c>
      <c r="B162" s="84" t="s">
        <v>126</v>
      </c>
      <c r="C162" s="83">
        <v>6171</v>
      </c>
      <c r="D162" s="83">
        <v>5011</v>
      </c>
      <c r="E162" s="85">
        <v>6171030000001</v>
      </c>
      <c r="F162" s="84" t="s">
        <v>7</v>
      </c>
      <c r="G162" s="86">
        <v>4379</v>
      </c>
    </row>
    <row r="163" spans="1:7" x14ac:dyDescent="0.25">
      <c r="A163" s="83">
        <v>300</v>
      </c>
      <c r="B163" s="84" t="s">
        <v>126</v>
      </c>
      <c r="C163" s="83">
        <v>6171</v>
      </c>
      <c r="D163" s="83">
        <v>5031</v>
      </c>
      <c r="E163" s="85">
        <v>6171030000001</v>
      </c>
      <c r="F163" s="84" t="s">
        <v>9</v>
      </c>
      <c r="G163" s="86">
        <v>1086</v>
      </c>
    </row>
    <row r="164" spans="1:7" x14ac:dyDescent="0.25">
      <c r="A164" s="83">
        <v>300</v>
      </c>
      <c r="B164" s="84" t="s">
        <v>126</v>
      </c>
      <c r="C164" s="83">
        <v>6171</v>
      </c>
      <c r="D164" s="83">
        <v>5032</v>
      </c>
      <c r="E164" s="85">
        <v>6171030000001</v>
      </c>
      <c r="F164" s="84" t="s">
        <v>10</v>
      </c>
      <c r="G164" s="86">
        <v>395</v>
      </c>
    </row>
    <row r="165" spans="1:7" x14ac:dyDescent="0.25">
      <c r="A165" s="83">
        <v>300</v>
      </c>
      <c r="B165" s="84" t="s">
        <v>126</v>
      </c>
      <c r="C165" s="83">
        <v>6171</v>
      </c>
      <c r="D165" s="83">
        <v>5132</v>
      </c>
      <c r="E165" s="85">
        <v>6171030000001</v>
      </c>
      <c r="F165" s="84" t="s">
        <v>127</v>
      </c>
      <c r="G165" s="86">
        <v>4</v>
      </c>
    </row>
    <row r="166" spans="1:7" x14ac:dyDescent="0.25">
      <c r="A166" s="83">
        <v>300</v>
      </c>
      <c r="B166" s="84" t="s">
        <v>126</v>
      </c>
      <c r="C166" s="83">
        <v>6171</v>
      </c>
      <c r="D166" s="83">
        <v>5136</v>
      </c>
      <c r="E166" s="85">
        <v>6171030000001</v>
      </c>
      <c r="F166" s="84" t="s">
        <v>11</v>
      </c>
      <c r="G166" s="86">
        <v>6</v>
      </c>
    </row>
    <row r="167" spans="1:7" x14ac:dyDescent="0.25">
      <c r="A167" s="83">
        <v>300</v>
      </c>
      <c r="B167" s="84" t="s">
        <v>126</v>
      </c>
      <c r="C167" s="83">
        <v>6171</v>
      </c>
      <c r="D167" s="83">
        <v>5139</v>
      </c>
      <c r="E167" s="85">
        <v>6171030000001</v>
      </c>
      <c r="F167" s="84" t="s">
        <v>128</v>
      </c>
      <c r="G167" s="86">
        <v>5</v>
      </c>
    </row>
    <row r="168" spans="1:7" x14ac:dyDescent="0.25">
      <c r="A168" s="83">
        <v>300</v>
      </c>
      <c r="B168" s="84" t="s">
        <v>126</v>
      </c>
      <c r="C168" s="83">
        <v>6171</v>
      </c>
      <c r="D168" s="83">
        <v>5167</v>
      </c>
      <c r="E168" s="85">
        <v>6171030000001</v>
      </c>
      <c r="F168" s="84" t="s">
        <v>15</v>
      </c>
      <c r="G168" s="86">
        <v>82</v>
      </c>
    </row>
    <row r="169" spans="1:7" x14ac:dyDescent="0.25">
      <c r="A169" s="83">
        <v>300</v>
      </c>
      <c r="B169" s="84" t="s">
        <v>126</v>
      </c>
      <c r="C169" s="83">
        <v>6171</v>
      </c>
      <c r="D169" s="83">
        <v>5169</v>
      </c>
      <c r="E169" s="85">
        <v>6171030000001</v>
      </c>
      <c r="F169" s="84" t="s">
        <v>129</v>
      </c>
      <c r="G169" s="86">
        <v>22</v>
      </c>
    </row>
    <row r="170" spans="1:7" x14ac:dyDescent="0.25">
      <c r="A170" s="83">
        <v>300</v>
      </c>
      <c r="B170" s="84" t="s">
        <v>126</v>
      </c>
      <c r="C170" s="83">
        <v>6171</v>
      </c>
      <c r="D170" s="83">
        <v>5173</v>
      </c>
      <c r="E170" s="85">
        <v>6171030000001</v>
      </c>
      <c r="F170" s="84" t="s">
        <v>18</v>
      </c>
      <c r="G170" s="86">
        <v>27</v>
      </c>
    </row>
    <row r="171" spans="1:7" x14ac:dyDescent="0.25">
      <c r="A171" s="83">
        <v>300</v>
      </c>
      <c r="B171" s="84" t="s">
        <v>126</v>
      </c>
      <c r="C171" s="83">
        <v>6171</v>
      </c>
      <c r="D171" s="83">
        <v>5175</v>
      </c>
      <c r="E171" s="85">
        <v>6171030000001</v>
      </c>
      <c r="F171" s="84" t="s">
        <v>19</v>
      </c>
      <c r="G171" s="86">
        <v>20</v>
      </c>
    </row>
    <row r="172" spans="1:7" ht="15.75" thickBot="1" x14ac:dyDescent="0.3">
      <c r="A172" s="83"/>
      <c r="B172" s="84"/>
      <c r="C172" s="83"/>
      <c r="D172" s="83"/>
      <c r="E172" s="85"/>
      <c r="F172" s="87" t="s">
        <v>575</v>
      </c>
      <c r="G172" s="86"/>
    </row>
    <row r="173" spans="1:7" x14ac:dyDescent="0.25">
      <c r="A173" s="88"/>
      <c r="B173" s="89" t="s">
        <v>21</v>
      </c>
      <c r="C173" s="90">
        <v>6171</v>
      </c>
      <c r="D173" s="88"/>
      <c r="E173" s="91"/>
      <c r="F173" s="92"/>
      <c r="G173" s="93">
        <f>SUM(G162:G172)</f>
        <v>6026</v>
      </c>
    </row>
    <row r="174" spans="1:7" x14ac:dyDescent="0.25">
      <c r="A174" s="84"/>
    </row>
    <row r="175" spans="1:7" x14ac:dyDescent="0.25">
      <c r="B175" s="94" t="s">
        <v>130</v>
      </c>
      <c r="G175" s="96">
        <f>SUM(G173,G160)</f>
        <v>6066</v>
      </c>
    </row>
    <row r="178" spans="1:7" x14ac:dyDescent="0.25">
      <c r="A178" s="83">
        <v>320</v>
      </c>
      <c r="B178" s="84" t="s">
        <v>131</v>
      </c>
      <c r="C178" s="83">
        <v>4339</v>
      </c>
      <c r="D178" s="83">
        <v>5011</v>
      </c>
      <c r="E178" s="85">
        <v>4339000000001</v>
      </c>
      <c r="F178" s="84" t="s">
        <v>7</v>
      </c>
      <c r="G178" s="86">
        <f>1187.49+0.002</f>
        <v>1187.492</v>
      </c>
    </row>
    <row r="179" spans="1:7" x14ac:dyDescent="0.25">
      <c r="A179" s="83">
        <v>320</v>
      </c>
      <c r="B179" s="84" t="s">
        <v>131</v>
      </c>
      <c r="C179" s="83">
        <v>4339</v>
      </c>
      <c r="D179" s="83">
        <v>5021</v>
      </c>
      <c r="E179" s="85">
        <v>4339000000001</v>
      </c>
      <c r="F179" s="84" t="s">
        <v>132</v>
      </c>
      <c r="G179" s="86">
        <v>0</v>
      </c>
    </row>
    <row r="180" spans="1:7" x14ac:dyDescent="0.25">
      <c r="A180" s="83">
        <v>320</v>
      </c>
      <c r="B180" s="84" t="s">
        <v>131</v>
      </c>
      <c r="C180" s="83">
        <v>4339</v>
      </c>
      <c r="D180" s="83">
        <v>5031</v>
      </c>
      <c r="E180" s="85">
        <v>4339000000001</v>
      </c>
      <c r="F180" s="84" t="s">
        <v>9</v>
      </c>
      <c r="G180" s="86">
        <f>294.5-0.002</f>
        <v>294.49799999999999</v>
      </c>
    </row>
    <row r="181" spans="1:7" x14ac:dyDescent="0.25">
      <c r="A181" s="83">
        <v>320</v>
      </c>
      <c r="B181" s="84" t="s">
        <v>131</v>
      </c>
      <c r="C181" s="83">
        <v>4339</v>
      </c>
      <c r="D181" s="83">
        <v>5032</v>
      </c>
      <c r="E181" s="85">
        <v>4339000000001</v>
      </c>
      <c r="F181" s="84" t="s">
        <v>10</v>
      </c>
      <c r="G181" s="86">
        <f>106.87+0.004</f>
        <v>106.87400000000001</v>
      </c>
    </row>
    <row r="182" spans="1:7" x14ac:dyDescent="0.25">
      <c r="A182" s="83">
        <v>320</v>
      </c>
      <c r="B182" s="84" t="s">
        <v>131</v>
      </c>
      <c r="C182" s="83">
        <v>4339</v>
      </c>
      <c r="D182" s="83">
        <v>5132</v>
      </c>
      <c r="E182" s="85">
        <v>4339000000001</v>
      </c>
      <c r="F182" s="84" t="s">
        <v>59</v>
      </c>
      <c r="G182" s="86">
        <v>2</v>
      </c>
    </row>
    <row r="183" spans="1:7" x14ac:dyDescent="0.25">
      <c r="A183" s="83">
        <v>320</v>
      </c>
      <c r="B183" s="84" t="s">
        <v>131</v>
      </c>
      <c r="C183" s="83">
        <v>4339</v>
      </c>
      <c r="D183" s="83">
        <v>5136</v>
      </c>
      <c r="E183" s="85">
        <v>4339000000001</v>
      </c>
      <c r="F183" s="84" t="s">
        <v>11</v>
      </c>
      <c r="G183" s="86">
        <v>3</v>
      </c>
    </row>
    <row r="184" spans="1:7" x14ac:dyDescent="0.25">
      <c r="A184" s="83">
        <v>320</v>
      </c>
      <c r="B184" s="84" t="s">
        <v>131</v>
      </c>
      <c r="C184" s="83">
        <v>4339</v>
      </c>
      <c r="D184" s="83">
        <v>5139</v>
      </c>
      <c r="E184" s="85">
        <v>4339000000001</v>
      </c>
      <c r="F184" s="84" t="s">
        <v>13</v>
      </c>
      <c r="G184" s="86">
        <v>15</v>
      </c>
    </row>
    <row r="185" spans="1:7" x14ac:dyDescent="0.25">
      <c r="A185" s="83">
        <v>320</v>
      </c>
      <c r="B185" s="84" t="s">
        <v>131</v>
      </c>
      <c r="C185" s="83">
        <v>4339</v>
      </c>
      <c r="D185" s="83">
        <v>5151</v>
      </c>
      <c r="E185" s="85">
        <v>4339000000001</v>
      </c>
      <c r="F185" s="84" t="s">
        <v>133</v>
      </c>
      <c r="G185" s="86">
        <v>9</v>
      </c>
    </row>
    <row r="186" spans="1:7" x14ac:dyDescent="0.25">
      <c r="A186" s="83">
        <v>320</v>
      </c>
      <c r="B186" s="84" t="s">
        <v>131</v>
      </c>
      <c r="C186" s="83">
        <v>4339</v>
      </c>
      <c r="D186" s="83">
        <v>5152</v>
      </c>
      <c r="E186" s="85">
        <v>4339000000001</v>
      </c>
      <c r="F186" s="84" t="s">
        <v>134</v>
      </c>
      <c r="G186" s="86">
        <v>41</v>
      </c>
    </row>
    <row r="187" spans="1:7" x14ac:dyDescent="0.25">
      <c r="A187" s="83">
        <v>320</v>
      </c>
      <c r="B187" s="84" t="s">
        <v>131</v>
      </c>
      <c r="C187" s="83">
        <v>4339</v>
      </c>
      <c r="D187" s="83">
        <v>5154</v>
      </c>
      <c r="E187" s="85">
        <v>4339000000001</v>
      </c>
      <c r="F187" s="84" t="s">
        <v>135</v>
      </c>
      <c r="G187" s="86">
        <v>21</v>
      </c>
    </row>
    <row r="188" spans="1:7" x14ac:dyDescent="0.25">
      <c r="A188" s="83">
        <v>320</v>
      </c>
      <c r="B188" s="84" t="s">
        <v>131</v>
      </c>
      <c r="C188" s="83">
        <v>4339</v>
      </c>
      <c r="D188" s="83">
        <v>5156</v>
      </c>
      <c r="E188" s="85">
        <v>4339000000001</v>
      </c>
      <c r="F188" s="84" t="s">
        <v>136</v>
      </c>
      <c r="G188" s="86">
        <v>16</v>
      </c>
    </row>
    <row r="189" spans="1:7" x14ac:dyDescent="0.25">
      <c r="A189" s="83">
        <v>320</v>
      </c>
      <c r="B189" s="84" t="s">
        <v>131</v>
      </c>
      <c r="C189" s="83">
        <v>4339</v>
      </c>
      <c r="D189" s="83">
        <v>5161</v>
      </c>
      <c r="E189" s="85">
        <v>4339000000001</v>
      </c>
      <c r="F189" s="84" t="s">
        <v>137</v>
      </c>
      <c r="G189" s="86">
        <v>3</v>
      </c>
    </row>
    <row r="190" spans="1:7" x14ac:dyDescent="0.25">
      <c r="A190" s="83">
        <v>320</v>
      </c>
      <c r="B190" s="84" t="s">
        <v>131</v>
      </c>
      <c r="C190" s="83">
        <v>4339</v>
      </c>
      <c r="D190" s="83">
        <v>5162</v>
      </c>
      <c r="E190" s="85">
        <v>4339000000001</v>
      </c>
      <c r="F190" s="84" t="s">
        <v>138</v>
      </c>
      <c r="G190" s="86">
        <v>16</v>
      </c>
    </row>
    <row r="191" spans="1:7" x14ac:dyDescent="0.25">
      <c r="A191" s="83">
        <v>320</v>
      </c>
      <c r="B191" s="84" t="s">
        <v>131</v>
      </c>
      <c r="C191" s="83">
        <v>4339</v>
      </c>
      <c r="D191" s="83">
        <v>5164</v>
      </c>
      <c r="E191" s="85">
        <v>4339000000001</v>
      </c>
      <c r="F191" s="84" t="s">
        <v>139</v>
      </c>
      <c r="G191" s="86">
        <v>326</v>
      </c>
    </row>
    <row r="192" spans="1:7" x14ac:dyDescent="0.25">
      <c r="A192" s="83">
        <v>320</v>
      </c>
      <c r="B192" s="84" t="s">
        <v>131</v>
      </c>
      <c r="C192" s="83">
        <v>4339</v>
      </c>
      <c r="D192" s="83">
        <v>5167</v>
      </c>
      <c r="E192" s="85">
        <v>4339000000001</v>
      </c>
      <c r="F192" s="84" t="s">
        <v>15</v>
      </c>
      <c r="G192" s="86">
        <v>22</v>
      </c>
    </row>
    <row r="193" spans="1:7" x14ac:dyDescent="0.25">
      <c r="A193" s="83">
        <v>320</v>
      </c>
      <c r="B193" s="84" t="s">
        <v>131</v>
      </c>
      <c r="C193" s="83">
        <v>4339</v>
      </c>
      <c r="D193" s="83">
        <v>5169</v>
      </c>
      <c r="E193" s="85">
        <v>4339000000001</v>
      </c>
      <c r="F193" s="84" t="s">
        <v>140</v>
      </c>
      <c r="G193" s="86">
        <v>35</v>
      </c>
    </row>
    <row r="194" spans="1:7" x14ac:dyDescent="0.25">
      <c r="A194" s="83">
        <v>320</v>
      </c>
      <c r="B194" s="84" t="s">
        <v>131</v>
      </c>
      <c r="C194" s="83">
        <v>4339</v>
      </c>
      <c r="D194" s="83">
        <v>5171</v>
      </c>
      <c r="E194" s="85">
        <v>4339000000001</v>
      </c>
      <c r="F194" s="84" t="s">
        <v>17</v>
      </c>
      <c r="G194" s="86">
        <v>4</v>
      </c>
    </row>
    <row r="195" spans="1:7" x14ac:dyDescent="0.25">
      <c r="A195" s="83">
        <v>320</v>
      </c>
      <c r="B195" s="84" t="s">
        <v>131</v>
      </c>
      <c r="C195" s="83">
        <v>4339</v>
      </c>
      <c r="D195" s="83">
        <v>5173</v>
      </c>
      <c r="E195" s="85">
        <v>4339000000001</v>
      </c>
      <c r="F195" s="84" t="s">
        <v>18</v>
      </c>
      <c r="G195" s="86">
        <v>32</v>
      </c>
    </row>
    <row r="196" spans="1:7" x14ac:dyDescent="0.25">
      <c r="A196" s="83">
        <v>320</v>
      </c>
      <c r="B196" s="84" t="s">
        <v>131</v>
      </c>
      <c r="C196" s="83">
        <v>4339</v>
      </c>
      <c r="D196" s="83">
        <v>5175</v>
      </c>
      <c r="E196" s="85">
        <v>4339000000001</v>
      </c>
      <c r="F196" s="84" t="s">
        <v>19</v>
      </c>
      <c r="G196" s="86">
        <v>18</v>
      </c>
    </row>
    <row r="197" spans="1:7" x14ac:dyDescent="0.25">
      <c r="A197" s="83">
        <v>320</v>
      </c>
      <c r="B197" s="84" t="s">
        <v>131</v>
      </c>
      <c r="C197" s="83">
        <v>4339</v>
      </c>
      <c r="D197" s="83">
        <v>5499</v>
      </c>
      <c r="E197" s="85">
        <v>4339000000001</v>
      </c>
      <c r="F197" s="84" t="s">
        <v>141</v>
      </c>
      <c r="G197" s="86">
        <f>283.54-0.004</f>
        <v>283.536</v>
      </c>
    </row>
    <row r="198" spans="1:7" ht="15.75" thickBot="1" x14ac:dyDescent="0.3">
      <c r="A198" s="83"/>
      <c r="B198" s="84"/>
      <c r="C198" s="83"/>
      <c r="D198" s="83"/>
      <c r="E198" s="85"/>
      <c r="F198" s="87" t="s">
        <v>575</v>
      </c>
      <c r="G198" s="86"/>
    </row>
    <row r="199" spans="1:7" x14ac:dyDescent="0.25">
      <c r="A199" s="88"/>
      <c r="B199" s="89" t="s">
        <v>21</v>
      </c>
      <c r="C199" s="90">
        <v>4339</v>
      </c>
      <c r="D199" s="88"/>
      <c r="E199" s="91"/>
      <c r="F199" s="92"/>
      <c r="G199" s="93">
        <f>SUM(G178:G198)</f>
        <v>2435.4</v>
      </c>
    </row>
    <row r="200" spans="1:7" x14ac:dyDescent="0.25">
      <c r="A200" s="83"/>
      <c r="B200" s="94"/>
      <c r="C200" s="95"/>
      <c r="D200" s="83"/>
      <c r="E200" s="85"/>
      <c r="F200" s="84"/>
      <c r="G200" s="96"/>
    </row>
    <row r="202" spans="1:7" x14ac:dyDescent="0.25">
      <c r="A202" s="83">
        <v>320</v>
      </c>
      <c r="B202" s="84" t="s">
        <v>143</v>
      </c>
      <c r="C202" s="83">
        <v>6171</v>
      </c>
      <c r="D202" s="83">
        <v>5011</v>
      </c>
      <c r="E202" s="85">
        <v>6171032000001</v>
      </c>
      <c r="F202" s="84" t="s">
        <v>7</v>
      </c>
      <c r="G202" s="86">
        <f>13512.13-0.003</f>
        <v>13512.126999999999</v>
      </c>
    </row>
    <row r="203" spans="1:7" x14ac:dyDescent="0.25">
      <c r="A203" s="83">
        <v>320</v>
      </c>
      <c r="B203" s="84" t="s">
        <v>143</v>
      </c>
      <c r="C203" s="83">
        <v>6171</v>
      </c>
      <c r="D203" s="83">
        <v>5021</v>
      </c>
      <c r="E203" s="85">
        <v>6171032000001</v>
      </c>
      <c r="F203" s="84" t="s">
        <v>8</v>
      </c>
      <c r="G203" s="86">
        <v>90</v>
      </c>
    </row>
    <row r="204" spans="1:7" x14ac:dyDescent="0.25">
      <c r="A204" s="83">
        <v>320</v>
      </c>
      <c r="B204" s="84" t="s">
        <v>143</v>
      </c>
      <c r="C204" s="83">
        <v>6171</v>
      </c>
      <c r="D204" s="83">
        <v>5031</v>
      </c>
      <c r="E204" s="85">
        <v>6171032000001</v>
      </c>
      <c r="F204" s="84" t="s">
        <v>9</v>
      </c>
      <c r="G204" s="86">
        <f>3351.01-0.002</f>
        <v>3351.0080000000003</v>
      </c>
    </row>
    <row r="205" spans="1:7" x14ac:dyDescent="0.25">
      <c r="A205" s="83">
        <v>320</v>
      </c>
      <c r="B205" s="84" t="s">
        <v>143</v>
      </c>
      <c r="C205" s="83">
        <v>6171</v>
      </c>
      <c r="D205" s="83">
        <v>5032</v>
      </c>
      <c r="E205" s="85">
        <v>6171032000001</v>
      </c>
      <c r="F205" s="84" t="s">
        <v>10</v>
      </c>
      <c r="G205" s="86">
        <f>1216.09+0.001</f>
        <v>1216.0909999999999</v>
      </c>
    </row>
    <row r="206" spans="1:7" x14ac:dyDescent="0.25">
      <c r="A206" s="83">
        <v>320</v>
      </c>
      <c r="B206" s="84" t="s">
        <v>143</v>
      </c>
      <c r="C206" s="83">
        <v>6171</v>
      </c>
      <c r="D206" s="83">
        <v>5132</v>
      </c>
      <c r="E206" s="85">
        <v>6171032000001</v>
      </c>
      <c r="F206" s="84" t="s">
        <v>59</v>
      </c>
      <c r="G206" s="86">
        <v>57</v>
      </c>
    </row>
    <row r="207" spans="1:7" x14ac:dyDescent="0.25">
      <c r="A207" s="83">
        <v>320</v>
      </c>
      <c r="B207" s="84" t="s">
        <v>143</v>
      </c>
      <c r="C207" s="83">
        <v>6171</v>
      </c>
      <c r="D207" s="83">
        <v>5136</v>
      </c>
      <c r="E207" s="85">
        <v>6171032000001</v>
      </c>
      <c r="F207" s="84" t="s">
        <v>11</v>
      </c>
      <c r="G207" s="86">
        <v>30</v>
      </c>
    </row>
    <row r="208" spans="1:7" x14ac:dyDescent="0.25">
      <c r="A208" s="83">
        <v>320</v>
      </c>
      <c r="B208" s="84" t="s">
        <v>143</v>
      </c>
      <c r="C208" s="83">
        <v>6171</v>
      </c>
      <c r="D208" s="83">
        <v>5137</v>
      </c>
      <c r="E208" s="85">
        <v>6171032000001</v>
      </c>
      <c r="F208" s="84" t="s">
        <v>144</v>
      </c>
      <c r="G208" s="86">
        <v>164</v>
      </c>
    </row>
    <row r="209" spans="1:7" x14ac:dyDescent="0.25">
      <c r="A209" s="83">
        <v>320</v>
      </c>
      <c r="B209" s="84" t="s">
        <v>143</v>
      </c>
      <c r="C209" s="83">
        <v>6171</v>
      </c>
      <c r="D209" s="83">
        <v>5139</v>
      </c>
      <c r="E209" s="85">
        <v>6171032000001</v>
      </c>
      <c r="F209" s="84" t="s">
        <v>13</v>
      </c>
      <c r="G209" s="86">
        <v>129</v>
      </c>
    </row>
    <row r="210" spans="1:7" x14ac:dyDescent="0.25">
      <c r="A210" s="83">
        <v>320</v>
      </c>
      <c r="B210" s="84" t="s">
        <v>143</v>
      </c>
      <c r="C210" s="83">
        <v>6171</v>
      </c>
      <c r="D210" s="83">
        <v>5151</v>
      </c>
      <c r="E210" s="85">
        <v>6171032000001</v>
      </c>
      <c r="F210" s="84" t="s">
        <v>133</v>
      </c>
      <c r="G210" s="86">
        <v>102</v>
      </c>
    </row>
    <row r="211" spans="1:7" x14ac:dyDescent="0.25">
      <c r="A211" s="83">
        <v>320</v>
      </c>
      <c r="B211" s="84" t="s">
        <v>143</v>
      </c>
      <c r="C211" s="83">
        <v>6171</v>
      </c>
      <c r="D211" s="83">
        <v>5152</v>
      </c>
      <c r="E211" s="85">
        <v>6171032000001</v>
      </c>
      <c r="F211" s="84" t="s">
        <v>134</v>
      </c>
      <c r="G211" s="86">
        <v>471</v>
      </c>
    </row>
    <row r="212" spans="1:7" x14ac:dyDescent="0.25">
      <c r="A212" s="83">
        <v>320</v>
      </c>
      <c r="B212" s="84" t="s">
        <v>143</v>
      </c>
      <c r="C212" s="83">
        <v>6171</v>
      </c>
      <c r="D212" s="83">
        <v>5154</v>
      </c>
      <c r="E212" s="85">
        <v>6171032000001</v>
      </c>
      <c r="F212" s="84" t="s">
        <v>135</v>
      </c>
      <c r="G212" s="86">
        <v>240</v>
      </c>
    </row>
    <row r="213" spans="1:7" x14ac:dyDescent="0.25">
      <c r="A213" s="83">
        <v>320</v>
      </c>
      <c r="B213" s="84" t="s">
        <v>143</v>
      </c>
      <c r="C213" s="83">
        <v>6171</v>
      </c>
      <c r="D213" s="83">
        <v>5156</v>
      </c>
      <c r="E213" s="85">
        <v>6171032000001</v>
      </c>
      <c r="F213" s="84" t="s">
        <v>136</v>
      </c>
      <c r="G213" s="86">
        <v>80</v>
      </c>
    </row>
    <row r="214" spans="1:7" x14ac:dyDescent="0.25">
      <c r="A214" s="83">
        <v>320</v>
      </c>
      <c r="B214" s="84" t="s">
        <v>143</v>
      </c>
      <c r="C214" s="83">
        <v>6171</v>
      </c>
      <c r="D214" s="83">
        <v>5161</v>
      </c>
      <c r="E214" s="85">
        <v>6171032000001</v>
      </c>
      <c r="F214" s="84" t="s">
        <v>137</v>
      </c>
      <c r="G214" s="86">
        <v>35</v>
      </c>
    </row>
    <row r="215" spans="1:7" x14ac:dyDescent="0.25">
      <c r="A215" s="83">
        <v>320</v>
      </c>
      <c r="B215" s="84" t="s">
        <v>143</v>
      </c>
      <c r="C215" s="83">
        <v>6171</v>
      </c>
      <c r="D215" s="83">
        <v>5162</v>
      </c>
      <c r="E215" s="85">
        <v>6171032000001</v>
      </c>
      <c r="F215" s="84" t="s">
        <v>138</v>
      </c>
      <c r="G215" s="86">
        <v>144</v>
      </c>
    </row>
    <row r="216" spans="1:7" x14ac:dyDescent="0.25">
      <c r="A216" s="83">
        <v>320</v>
      </c>
      <c r="B216" s="84" t="s">
        <v>143</v>
      </c>
      <c r="C216" s="83">
        <v>6171</v>
      </c>
      <c r="D216" s="83">
        <v>5164</v>
      </c>
      <c r="E216" s="85">
        <v>6171032000001</v>
      </c>
      <c r="F216" s="84" t="s">
        <v>146</v>
      </c>
      <c r="G216" s="86">
        <v>3822</v>
      </c>
    </row>
    <row r="217" spans="1:7" x14ac:dyDescent="0.25">
      <c r="A217" s="83">
        <v>320</v>
      </c>
      <c r="B217" s="84" t="s">
        <v>143</v>
      </c>
      <c r="C217" s="83">
        <v>6171</v>
      </c>
      <c r="D217" s="83">
        <v>5167</v>
      </c>
      <c r="E217" s="85">
        <v>6171032000001</v>
      </c>
      <c r="F217" s="84" t="s">
        <v>15</v>
      </c>
      <c r="G217" s="86">
        <v>600</v>
      </c>
    </row>
    <row r="218" spans="1:7" x14ac:dyDescent="0.25">
      <c r="A218" s="83">
        <v>320</v>
      </c>
      <c r="B218" s="84" t="s">
        <v>143</v>
      </c>
      <c r="C218" s="83">
        <v>6171</v>
      </c>
      <c r="D218" s="83">
        <v>5169</v>
      </c>
      <c r="E218" s="85">
        <v>6171032000001</v>
      </c>
      <c r="F218" s="84" t="s">
        <v>148</v>
      </c>
      <c r="G218" s="86">
        <v>363</v>
      </c>
    </row>
    <row r="219" spans="1:7" x14ac:dyDescent="0.25">
      <c r="A219" s="83">
        <v>320</v>
      </c>
      <c r="B219" s="84" t="s">
        <v>143</v>
      </c>
      <c r="C219" s="83">
        <v>6171</v>
      </c>
      <c r="D219" s="83">
        <v>5171</v>
      </c>
      <c r="E219" s="85">
        <v>6171032000001</v>
      </c>
      <c r="F219" s="84" t="s">
        <v>17</v>
      </c>
      <c r="G219" s="86">
        <v>70</v>
      </c>
    </row>
    <row r="220" spans="1:7" x14ac:dyDescent="0.25">
      <c r="A220" s="83">
        <v>320</v>
      </c>
      <c r="B220" s="84" t="s">
        <v>143</v>
      </c>
      <c r="C220" s="83">
        <v>6171</v>
      </c>
      <c r="D220" s="83">
        <v>5173</v>
      </c>
      <c r="E220" s="85">
        <v>6171032000001</v>
      </c>
      <c r="F220" s="84" t="s">
        <v>18</v>
      </c>
      <c r="G220" s="86">
        <v>168</v>
      </c>
    </row>
    <row r="221" spans="1:7" x14ac:dyDescent="0.25">
      <c r="A221" s="83">
        <v>320</v>
      </c>
      <c r="B221" s="84" t="s">
        <v>143</v>
      </c>
      <c r="C221" s="83">
        <v>6171</v>
      </c>
      <c r="D221" s="83">
        <v>5194</v>
      </c>
      <c r="E221" s="85">
        <v>6171032000001</v>
      </c>
      <c r="F221" s="84" t="s">
        <v>151</v>
      </c>
      <c r="G221" s="86">
        <v>20</v>
      </c>
    </row>
    <row r="222" spans="1:7" x14ac:dyDescent="0.25">
      <c r="A222" s="83">
        <v>320</v>
      </c>
      <c r="B222" s="84" t="s">
        <v>143</v>
      </c>
      <c r="C222" s="83">
        <v>6171</v>
      </c>
      <c r="D222" s="83">
        <v>5362</v>
      </c>
      <c r="E222" s="85">
        <v>6171032000001</v>
      </c>
      <c r="F222" s="84" t="s">
        <v>153</v>
      </c>
      <c r="G222" s="86">
        <v>4.5</v>
      </c>
    </row>
    <row r="223" spans="1:7" ht="15.75" thickBot="1" x14ac:dyDescent="0.3">
      <c r="A223" s="83"/>
      <c r="B223" s="84"/>
      <c r="C223" s="83"/>
      <c r="D223" s="83"/>
      <c r="E223" s="85"/>
      <c r="F223" s="87" t="s">
        <v>575</v>
      </c>
      <c r="G223" s="98"/>
    </row>
    <row r="224" spans="1:7" x14ac:dyDescent="0.25">
      <c r="A224" s="88"/>
      <c r="B224" s="89" t="s">
        <v>21</v>
      </c>
      <c r="C224" s="90">
        <v>6171</v>
      </c>
      <c r="D224" s="88"/>
      <c r="E224" s="91"/>
      <c r="F224" s="92"/>
      <c r="G224" s="93">
        <f>SUM(G202:G223)</f>
        <v>24668.725999999999</v>
      </c>
    </row>
    <row r="225" spans="1:7" x14ac:dyDescent="0.25">
      <c r="A225" s="83"/>
      <c r="B225" s="84"/>
      <c r="C225" s="83"/>
      <c r="D225" s="83"/>
      <c r="E225" s="85"/>
      <c r="F225" s="84"/>
      <c r="G225" s="86"/>
    </row>
    <row r="226" spans="1:7" x14ac:dyDescent="0.25">
      <c r="A226" s="83">
        <v>320</v>
      </c>
      <c r="B226" s="84" t="s">
        <v>142</v>
      </c>
      <c r="C226" s="83">
        <v>6171</v>
      </c>
      <c r="D226" s="83">
        <v>5011</v>
      </c>
      <c r="E226" s="85">
        <v>6171032000001</v>
      </c>
      <c r="F226" s="84" t="s">
        <v>568</v>
      </c>
      <c r="G226" s="86">
        <v>150</v>
      </c>
    </row>
    <row r="227" spans="1:7" x14ac:dyDescent="0.25">
      <c r="A227" s="83">
        <v>320</v>
      </c>
      <c r="B227" s="84" t="s">
        <v>142</v>
      </c>
      <c r="C227" s="83">
        <v>6171</v>
      </c>
      <c r="D227" s="83">
        <v>5021</v>
      </c>
      <c r="E227" s="85">
        <v>6171032000001</v>
      </c>
      <c r="F227" s="84" t="s">
        <v>569</v>
      </c>
      <c r="G227" s="86">
        <v>150</v>
      </c>
    </row>
    <row r="228" spans="1:7" x14ac:dyDescent="0.25">
      <c r="A228" s="83">
        <v>320</v>
      </c>
      <c r="B228" s="84" t="s">
        <v>142</v>
      </c>
      <c r="C228" s="83">
        <v>6171</v>
      </c>
      <c r="D228" s="83">
        <v>5031</v>
      </c>
      <c r="E228" s="85">
        <v>6171032000001</v>
      </c>
      <c r="F228" s="84" t="s">
        <v>570</v>
      </c>
      <c r="G228" s="86">
        <v>38</v>
      </c>
    </row>
    <row r="229" spans="1:7" x14ac:dyDescent="0.25">
      <c r="A229" s="83">
        <v>320</v>
      </c>
      <c r="B229" s="84" t="s">
        <v>142</v>
      </c>
      <c r="C229" s="83">
        <v>6171</v>
      </c>
      <c r="D229" s="83">
        <v>5032</v>
      </c>
      <c r="E229" s="85">
        <v>6171032000001</v>
      </c>
      <c r="F229" s="84" t="s">
        <v>571</v>
      </c>
      <c r="G229" s="86">
        <v>14</v>
      </c>
    </row>
    <row r="230" spans="1:7" x14ac:dyDescent="0.25">
      <c r="A230" s="83">
        <v>320</v>
      </c>
      <c r="B230" s="84" t="s">
        <v>142</v>
      </c>
      <c r="C230" s="83">
        <v>6171</v>
      </c>
      <c r="D230" s="83">
        <v>5137</v>
      </c>
      <c r="E230" s="85">
        <v>6171032000001</v>
      </c>
      <c r="F230" s="84" t="s">
        <v>572</v>
      </c>
      <c r="G230" s="86">
        <v>9</v>
      </c>
    </row>
    <row r="231" spans="1:7" x14ac:dyDescent="0.25">
      <c r="A231" s="83">
        <v>320</v>
      </c>
      <c r="B231" s="84" t="s">
        <v>142</v>
      </c>
      <c r="C231" s="83">
        <v>6171</v>
      </c>
      <c r="D231" s="83">
        <v>5139</v>
      </c>
      <c r="E231" s="85">
        <v>6171032000001</v>
      </c>
      <c r="F231" s="84" t="s">
        <v>573</v>
      </c>
      <c r="G231" s="86">
        <v>9</v>
      </c>
    </row>
    <row r="232" spans="1:7" x14ac:dyDescent="0.25">
      <c r="A232" s="83">
        <v>320</v>
      </c>
      <c r="B232" s="84" t="s">
        <v>142</v>
      </c>
      <c r="C232" s="83">
        <v>6171</v>
      </c>
      <c r="D232" s="83">
        <v>5163</v>
      </c>
      <c r="E232" s="85">
        <v>6171032000001</v>
      </c>
      <c r="F232" s="84" t="s">
        <v>145</v>
      </c>
      <c r="G232" s="86">
        <v>11</v>
      </c>
    </row>
    <row r="233" spans="1:7" x14ac:dyDescent="0.25">
      <c r="A233" s="83">
        <v>320</v>
      </c>
      <c r="B233" s="84" t="s">
        <v>142</v>
      </c>
      <c r="C233" s="83">
        <v>6171</v>
      </c>
      <c r="D233" s="83">
        <v>5166</v>
      </c>
      <c r="E233" s="85">
        <v>6171032000001</v>
      </c>
      <c r="F233" s="84" t="s">
        <v>147</v>
      </c>
      <c r="G233" s="86">
        <v>36</v>
      </c>
    </row>
    <row r="234" spans="1:7" x14ac:dyDescent="0.25">
      <c r="A234" s="83">
        <v>320</v>
      </c>
      <c r="B234" s="84" t="s">
        <v>142</v>
      </c>
      <c r="C234" s="83">
        <v>6171</v>
      </c>
      <c r="D234" s="83">
        <v>5167</v>
      </c>
      <c r="E234" s="85">
        <v>6171032000001</v>
      </c>
      <c r="F234" s="84" t="s">
        <v>574</v>
      </c>
      <c r="G234" s="86">
        <v>150</v>
      </c>
    </row>
    <row r="235" spans="1:7" x14ac:dyDescent="0.25">
      <c r="A235" s="83">
        <v>320</v>
      </c>
      <c r="B235" s="84" t="s">
        <v>142</v>
      </c>
      <c r="C235" s="83">
        <v>6171</v>
      </c>
      <c r="D235" s="83">
        <v>5169</v>
      </c>
      <c r="E235" s="85">
        <v>6171032000001</v>
      </c>
      <c r="F235" s="84" t="s">
        <v>149</v>
      </c>
      <c r="G235" s="86">
        <v>430</v>
      </c>
    </row>
    <row r="236" spans="1:7" x14ac:dyDescent="0.25">
      <c r="A236" s="83">
        <v>320</v>
      </c>
      <c r="B236" s="84" t="s">
        <v>142</v>
      </c>
      <c r="C236" s="83">
        <v>6171</v>
      </c>
      <c r="D236" s="83">
        <v>5175</v>
      </c>
      <c r="E236" s="85">
        <v>6171032000001</v>
      </c>
      <c r="F236" s="84" t="s">
        <v>150</v>
      </c>
      <c r="G236" s="86">
        <v>20</v>
      </c>
    </row>
    <row r="237" spans="1:7" x14ac:dyDescent="0.25">
      <c r="A237" s="83">
        <v>320</v>
      </c>
      <c r="B237" s="84" t="s">
        <v>142</v>
      </c>
      <c r="C237" s="83">
        <v>6171</v>
      </c>
      <c r="D237" s="83">
        <v>5194</v>
      </c>
      <c r="E237" s="85">
        <v>6171032000001</v>
      </c>
      <c r="F237" s="84" t="s">
        <v>152</v>
      </c>
      <c r="G237" s="86">
        <v>20</v>
      </c>
    </row>
    <row r="238" spans="1:7" ht="15.75" thickBot="1" x14ac:dyDescent="0.3">
      <c r="A238" s="83"/>
      <c r="B238" s="84"/>
      <c r="C238" s="83"/>
      <c r="D238" s="83"/>
      <c r="E238" s="85"/>
      <c r="F238" s="87" t="s">
        <v>575</v>
      </c>
      <c r="G238" s="86"/>
    </row>
    <row r="239" spans="1:7" x14ac:dyDescent="0.25">
      <c r="A239" s="88"/>
      <c r="B239" s="89" t="s">
        <v>21</v>
      </c>
      <c r="C239" s="90">
        <v>6171</v>
      </c>
      <c r="D239" s="88"/>
      <c r="E239" s="91"/>
      <c r="F239" s="92"/>
      <c r="G239" s="93">
        <f>SUM(G226:G238)</f>
        <v>1037</v>
      </c>
    </row>
    <row r="240" spans="1:7" x14ac:dyDescent="0.25">
      <c r="A240" s="84"/>
    </row>
    <row r="241" spans="1:7" x14ac:dyDescent="0.25">
      <c r="B241" s="94" t="s">
        <v>154</v>
      </c>
      <c r="G241" s="96">
        <f>SUM(G239,G224,G199)</f>
        <v>28141.126</v>
      </c>
    </row>
    <row r="244" spans="1:7" x14ac:dyDescent="0.25">
      <c r="A244" s="83">
        <v>400</v>
      </c>
      <c r="B244" s="84" t="s">
        <v>155</v>
      </c>
      <c r="C244" s="83">
        <v>3635</v>
      </c>
      <c r="D244" s="83">
        <v>5169</v>
      </c>
      <c r="E244" s="85">
        <v>3635000000001</v>
      </c>
      <c r="F244" s="84" t="s">
        <v>156</v>
      </c>
      <c r="G244" s="86">
        <v>120</v>
      </c>
    </row>
    <row r="245" spans="1:7" x14ac:dyDescent="0.25">
      <c r="A245" s="83">
        <v>400</v>
      </c>
      <c r="B245" s="84" t="s">
        <v>155</v>
      </c>
      <c r="C245" s="83">
        <v>3635</v>
      </c>
      <c r="D245" s="83">
        <v>5169</v>
      </c>
      <c r="E245" s="85">
        <v>3635000000001</v>
      </c>
      <c r="F245" s="84" t="s">
        <v>157</v>
      </c>
      <c r="G245" s="86">
        <v>250</v>
      </c>
    </row>
    <row r="246" spans="1:7" x14ac:dyDescent="0.25">
      <c r="A246" s="83">
        <v>400</v>
      </c>
      <c r="B246" s="84" t="s">
        <v>155</v>
      </c>
      <c r="C246" s="83">
        <v>3635</v>
      </c>
      <c r="D246" s="83">
        <v>5169</v>
      </c>
      <c r="E246" s="85">
        <v>3635000000001</v>
      </c>
      <c r="F246" s="84" t="s">
        <v>158</v>
      </c>
      <c r="G246" s="86">
        <v>110</v>
      </c>
    </row>
    <row r="247" spans="1:7" x14ac:dyDescent="0.25">
      <c r="A247" s="83">
        <v>400</v>
      </c>
      <c r="B247" s="84" t="s">
        <v>155</v>
      </c>
      <c r="C247" s="83">
        <v>3635</v>
      </c>
      <c r="D247" s="83">
        <v>5169</v>
      </c>
      <c r="E247" s="85">
        <v>3635000000001</v>
      </c>
      <c r="F247" s="84" t="s">
        <v>159</v>
      </c>
      <c r="G247" s="86">
        <v>250</v>
      </c>
    </row>
    <row r="248" spans="1:7" ht="15.75" thickBot="1" x14ac:dyDescent="0.3">
      <c r="A248" s="83"/>
      <c r="B248" s="84"/>
      <c r="C248" s="83"/>
      <c r="D248" s="83"/>
      <c r="E248" s="85"/>
      <c r="F248" s="87" t="s">
        <v>575</v>
      </c>
      <c r="G248" s="86"/>
    </row>
    <row r="249" spans="1:7" x14ac:dyDescent="0.25">
      <c r="A249" s="88"/>
      <c r="B249" s="89" t="s">
        <v>21</v>
      </c>
      <c r="C249" s="90">
        <v>3635</v>
      </c>
      <c r="D249" s="88"/>
      <c r="E249" s="91"/>
      <c r="F249" s="92"/>
      <c r="G249" s="93">
        <f>SUM(G244:G248)</f>
        <v>730</v>
      </c>
    </row>
    <row r="250" spans="1:7" x14ac:dyDescent="0.25">
      <c r="A250" s="83"/>
      <c r="B250" s="94"/>
      <c r="C250" s="95"/>
      <c r="D250" s="83"/>
      <c r="E250" s="85"/>
      <c r="F250" s="84"/>
      <c r="G250" s="96"/>
    </row>
    <row r="251" spans="1:7" x14ac:dyDescent="0.25">
      <c r="A251" s="83">
        <v>400</v>
      </c>
      <c r="B251" s="84" t="s">
        <v>160</v>
      </c>
      <c r="C251" s="83">
        <v>6171</v>
      </c>
      <c r="D251" s="83">
        <v>5011</v>
      </c>
      <c r="E251" s="85">
        <v>6171040000001</v>
      </c>
      <c r="F251" s="84" t="s">
        <v>7</v>
      </c>
      <c r="G251" s="86">
        <v>5017</v>
      </c>
    </row>
    <row r="252" spans="1:7" x14ac:dyDescent="0.25">
      <c r="A252" s="83">
        <v>400</v>
      </c>
      <c r="B252" s="84" t="s">
        <v>160</v>
      </c>
      <c r="C252" s="83">
        <v>6171</v>
      </c>
      <c r="D252" s="83">
        <v>5021</v>
      </c>
      <c r="E252" s="85">
        <v>6171040000001</v>
      </c>
      <c r="F252" s="84" t="s">
        <v>161</v>
      </c>
      <c r="G252" s="86">
        <v>130</v>
      </c>
    </row>
    <row r="253" spans="1:7" x14ac:dyDescent="0.25">
      <c r="A253" s="83">
        <v>400</v>
      </c>
      <c r="B253" s="84" t="s">
        <v>160</v>
      </c>
      <c r="C253" s="83">
        <v>6171</v>
      </c>
      <c r="D253" s="83">
        <v>5031</v>
      </c>
      <c r="E253" s="85">
        <v>6171040000001</v>
      </c>
      <c r="F253" s="84" t="s">
        <v>9</v>
      </c>
      <c r="G253" s="86">
        <v>1245</v>
      </c>
    </row>
    <row r="254" spans="1:7" x14ac:dyDescent="0.25">
      <c r="A254" s="83">
        <v>400</v>
      </c>
      <c r="B254" s="84" t="s">
        <v>160</v>
      </c>
      <c r="C254" s="83">
        <v>6171</v>
      </c>
      <c r="D254" s="83">
        <v>5032</v>
      </c>
      <c r="E254" s="85">
        <v>6171040000001</v>
      </c>
      <c r="F254" s="84" t="s">
        <v>10</v>
      </c>
      <c r="G254" s="86">
        <v>452</v>
      </c>
    </row>
    <row r="255" spans="1:7" x14ac:dyDescent="0.25">
      <c r="A255" s="83">
        <v>400</v>
      </c>
      <c r="B255" s="84" t="s">
        <v>160</v>
      </c>
      <c r="C255" s="83">
        <v>6171</v>
      </c>
      <c r="D255" s="83">
        <v>5136</v>
      </c>
      <c r="E255" s="85">
        <v>6171040000001</v>
      </c>
      <c r="F255" s="84" t="s">
        <v>11</v>
      </c>
      <c r="G255" s="86">
        <v>2</v>
      </c>
    </row>
    <row r="256" spans="1:7" x14ac:dyDescent="0.25">
      <c r="A256" s="83">
        <v>400</v>
      </c>
      <c r="B256" s="84" t="s">
        <v>160</v>
      </c>
      <c r="C256" s="83">
        <v>6171</v>
      </c>
      <c r="D256" s="83">
        <v>5139</v>
      </c>
      <c r="E256" s="85">
        <v>6171040000001</v>
      </c>
      <c r="F256" s="84" t="s">
        <v>162</v>
      </c>
      <c r="G256" s="86">
        <v>2</v>
      </c>
    </row>
    <row r="257" spans="1:7" x14ac:dyDescent="0.25">
      <c r="A257" s="83">
        <v>400</v>
      </c>
      <c r="B257" s="84" t="s">
        <v>160</v>
      </c>
      <c r="C257" s="83">
        <v>6171</v>
      </c>
      <c r="D257" s="83">
        <v>5166</v>
      </c>
      <c r="E257" s="85">
        <v>6171040000001</v>
      </c>
      <c r="F257" s="84" t="s">
        <v>163</v>
      </c>
      <c r="G257" s="86">
        <v>45</v>
      </c>
    </row>
    <row r="258" spans="1:7" x14ac:dyDescent="0.25">
      <c r="A258" s="83">
        <v>400</v>
      </c>
      <c r="B258" s="84" t="s">
        <v>160</v>
      </c>
      <c r="C258" s="83">
        <v>6171</v>
      </c>
      <c r="D258" s="83">
        <v>5167</v>
      </c>
      <c r="E258" s="85">
        <v>6171040000001</v>
      </c>
      <c r="F258" s="84" t="s">
        <v>15</v>
      </c>
      <c r="G258" s="86">
        <v>90</v>
      </c>
    </row>
    <row r="259" spans="1:7" x14ac:dyDescent="0.25">
      <c r="A259" s="83">
        <v>400</v>
      </c>
      <c r="B259" s="84" t="s">
        <v>160</v>
      </c>
      <c r="C259" s="83">
        <v>6171</v>
      </c>
      <c r="D259" s="83">
        <v>5169</v>
      </c>
      <c r="E259" s="85">
        <v>6171040000001</v>
      </c>
      <c r="F259" s="84" t="s">
        <v>26</v>
      </c>
      <c r="G259" s="86">
        <v>8</v>
      </c>
    </row>
    <row r="260" spans="1:7" x14ac:dyDescent="0.25">
      <c r="A260" s="83">
        <v>400</v>
      </c>
      <c r="B260" s="84" t="s">
        <v>160</v>
      </c>
      <c r="C260" s="83">
        <v>6171</v>
      </c>
      <c r="D260" s="83">
        <v>5173</v>
      </c>
      <c r="E260" s="85">
        <v>6171040000001</v>
      </c>
      <c r="F260" s="84" t="s">
        <v>18</v>
      </c>
      <c r="G260" s="86">
        <v>20</v>
      </c>
    </row>
    <row r="261" spans="1:7" x14ac:dyDescent="0.25">
      <c r="A261" s="83">
        <v>400</v>
      </c>
      <c r="B261" s="84" t="s">
        <v>160</v>
      </c>
      <c r="C261" s="83">
        <v>6171</v>
      </c>
      <c r="D261" s="83">
        <v>5175</v>
      </c>
      <c r="E261" s="85">
        <v>6171040000001</v>
      </c>
      <c r="F261" s="84" t="s">
        <v>19</v>
      </c>
      <c r="G261" s="86">
        <v>2</v>
      </c>
    </row>
    <row r="262" spans="1:7" ht="15.75" thickBot="1" x14ac:dyDescent="0.3">
      <c r="A262" s="83"/>
      <c r="B262" s="84"/>
      <c r="C262" s="83"/>
      <c r="D262" s="83"/>
      <c r="E262" s="85"/>
      <c r="F262" s="87" t="s">
        <v>575</v>
      </c>
      <c r="G262" s="86"/>
    </row>
    <row r="263" spans="1:7" x14ac:dyDescent="0.25">
      <c r="A263" s="88"/>
      <c r="B263" s="89" t="s">
        <v>21</v>
      </c>
      <c r="C263" s="90">
        <v>6171</v>
      </c>
      <c r="D263" s="88"/>
      <c r="E263" s="91"/>
      <c r="F263" s="92"/>
      <c r="G263" s="93">
        <f>SUM(G251:G262)</f>
        <v>7013</v>
      </c>
    </row>
    <row r="264" spans="1:7" x14ac:dyDescent="0.25">
      <c r="A264" s="84"/>
    </row>
    <row r="265" spans="1:7" x14ac:dyDescent="0.25">
      <c r="B265" s="94" t="s">
        <v>164</v>
      </c>
      <c r="G265" s="96">
        <f>SUM(G263,G249)</f>
        <v>7743</v>
      </c>
    </row>
    <row r="268" spans="1:7" x14ac:dyDescent="0.25">
      <c r="A268" s="83">
        <v>500</v>
      </c>
      <c r="B268" s="84" t="s">
        <v>165</v>
      </c>
      <c r="C268" s="83">
        <v>6171</v>
      </c>
      <c r="D268" s="83">
        <v>5011</v>
      </c>
      <c r="E268" s="85">
        <v>6171050000001</v>
      </c>
      <c r="F268" s="84" t="s">
        <v>7</v>
      </c>
      <c r="G268" s="86">
        <v>8977</v>
      </c>
    </row>
    <row r="269" spans="1:7" x14ac:dyDescent="0.25">
      <c r="A269" s="83">
        <v>500</v>
      </c>
      <c r="B269" s="84" t="s">
        <v>165</v>
      </c>
      <c r="C269" s="83">
        <v>6171</v>
      </c>
      <c r="D269" s="83">
        <v>5031</v>
      </c>
      <c r="E269" s="85">
        <v>6171050000001</v>
      </c>
      <c r="F269" s="84" t="s">
        <v>9</v>
      </c>
      <c r="G269" s="86">
        <v>2227</v>
      </c>
    </row>
    <row r="270" spans="1:7" x14ac:dyDescent="0.25">
      <c r="A270" s="83">
        <v>500</v>
      </c>
      <c r="B270" s="84" t="s">
        <v>165</v>
      </c>
      <c r="C270" s="83">
        <v>6171</v>
      </c>
      <c r="D270" s="83">
        <v>5032</v>
      </c>
      <c r="E270" s="85">
        <v>6171050000001</v>
      </c>
      <c r="F270" s="84" t="s">
        <v>10</v>
      </c>
      <c r="G270" s="86">
        <v>808</v>
      </c>
    </row>
    <row r="271" spans="1:7" x14ac:dyDescent="0.25">
      <c r="A271" s="83">
        <v>500</v>
      </c>
      <c r="B271" s="84" t="s">
        <v>165</v>
      </c>
      <c r="C271" s="83">
        <v>6171</v>
      </c>
      <c r="D271" s="83">
        <v>5136</v>
      </c>
      <c r="E271" s="85">
        <v>6171050000001</v>
      </c>
      <c r="F271" s="84" t="s">
        <v>11</v>
      </c>
      <c r="G271" s="86">
        <v>6</v>
      </c>
    </row>
    <row r="272" spans="1:7" x14ac:dyDescent="0.25">
      <c r="A272" s="83">
        <v>500</v>
      </c>
      <c r="B272" s="84" t="s">
        <v>165</v>
      </c>
      <c r="C272" s="83">
        <v>6171</v>
      </c>
      <c r="D272" s="83">
        <v>5139</v>
      </c>
      <c r="E272" s="85">
        <v>6171050000001</v>
      </c>
      <c r="F272" s="84" t="s">
        <v>13</v>
      </c>
      <c r="G272" s="86">
        <v>2</v>
      </c>
    </row>
    <row r="273" spans="1:7" x14ac:dyDescent="0.25">
      <c r="A273" s="83">
        <v>500</v>
      </c>
      <c r="B273" s="84" t="s">
        <v>165</v>
      </c>
      <c r="C273" s="83">
        <v>6171</v>
      </c>
      <c r="D273" s="83">
        <v>5167</v>
      </c>
      <c r="E273" s="85">
        <v>6171050000001</v>
      </c>
      <c r="F273" s="84" t="s">
        <v>15</v>
      </c>
      <c r="G273" s="86">
        <v>293</v>
      </c>
    </row>
    <row r="274" spans="1:7" x14ac:dyDescent="0.25">
      <c r="A274" s="83">
        <v>500</v>
      </c>
      <c r="B274" s="84" t="s">
        <v>165</v>
      </c>
      <c r="C274" s="83">
        <v>6171</v>
      </c>
      <c r="D274" s="83">
        <v>5173</v>
      </c>
      <c r="E274" s="85">
        <v>6171050000001</v>
      </c>
      <c r="F274" s="84" t="s">
        <v>18</v>
      </c>
      <c r="G274" s="86">
        <v>70</v>
      </c>
    </row>
    <row r="275" spans="1:7" x14ac:dyDescent="0.25">
      <c r="A275" s="83">
        <v>500</v>
      </c>
      <c r="B275" s="84" t="s">
        <v>165</v>
      </c>
      <c r="C275" s="83">
        <v>6171</v>
      </c>
      <c r="D275" s="83">
        <v>5175</v>
      </c>
      <c r="E275" s="85">
        <v>6171050000001</v>
      </c>
      <c r="F275" s="84" t="s">
        <v>166</v>
      </c>
      <c r="G275" s="86">
        <v>1.5</v>
      </c>
    </row>
    <row r="276" spans="1:7" x14ac:dyDescent="0.25">
      <c r="A276" s="83">
        <v>500</v>
      </c>
      <c r="B276" s="84" t="s">
        <v>165</v>
      </c>
      <c r="C276" s="83">
        <v>6171</v>
      </c>
      <c r="D276" s="83">
        <v>5199</v>
      </c>
      <c r="E276" s="85">
        <v>6171050000001</v>
      </c>
      <c r="F276" s="84" t="s">
        <v>167</v>
      </c>
      <c r="G276" s="86">
        <v>1</v>
      </c>
    </row>
    <row r="277" spans="1:7" ht="15.75" thickBot="1" x14ac:dyDescent="0.3">
      <c r="A277" s="83"/>
      <c r="B277" s="84"/>
      <c r="C277" s="83"/>
      <c r="D277" s="83"/>
      <c r="E277" s="85"/>
      <c r="F277" s="87" t="s">
        <v>575</v>
      </c>
      <c r="G277" s="86"/>
    </row>
    <row r="278" spans="1:7" x14ac:dyDescent="0.25">
      <c r="A278" s="88"/>
      <c r="B278" s="89" t="s">
        <v>21</v>
      </c>
      <c r="C278" s="90">
        <v>6171</v>
      </c>
      <c r="D278" s="88"/>
      <c r="E278" s="91"/>
      <c r="F278" s="92"/>
      <c r="G278" s="93">
        <f>SUM(G268:G277)</f>
        <v>12385.5</v>
      </c>
    </row>
    <row r="279" spans="1:7" x14ac:dyDescent="0.25">
      <c r="A279" s="84"/>
    </row>
    <row r="280" spans="1:7" x14ac:dyDescent="0.25">
      <c r="B280" s="94" t="s">
        <v>168</v>
      </c>
      <c r="G280" s="96">
        <f>SUM(G278)</f>
        <v>12385.5</v>
      </c>
    </row>
    <row r="283" spans="1:7" x14ac:dyDescent="0.25">
      <c r="A283" s="83">
        <v>600</v>
      </c>
      <c r="B283" s="84" t="s">
        <v>169</v>
      </c>
      <c r="C283" s="83">
        <v>6171</v>
      </c>
      <c r="D283" s="83">
        <v>5011</v>
      </c>
      <c r="E283" s="85">
        <v>6171060000001</v>
      </c>
      <c r="F283" s="84" t="s">
        <v>7</v>
      </c>
      <c r="G283" s="86">
        <v>11053</v>
      </c>
    </row>
    <row r="284" spans="1:7" x14ac:dyDescent="0.25">
      <c r="A284" s="83">
        <v>600</v>
      </c>
      <c r="B284" s="84" t="s">
        <v>169</v>
      </c>
      <c r="C284" s="83">
        <v>6171</v>
      </c>
      <c r="D284" s="83">
        <v>5021</v>
      </c>
      <c r="E284" s="85">
        <v>6171060000001</v>
      </c>
      <c r="F284" s="84" t="s">
        <v>8</v>
      </c>
      <c r="G284" s="86">
        <v>100</v>
      </c>
    </row>
    <row r="285" spans="1:7" x14ac:dyDescent="0.25">
      <c r="A285" s="83">
        <v>600</v>
      </c>
      <c r="B285" s="84" t="s">
        <v>169</v>
      </c>
      <c r="C285" s="83">
        <v>6171</v>
      </c>
      <c r="D285" s="83">
        <v>5031</v>
      </c>
      <c r="E285" s="85">
        <v>6171060000001</v>
      </c>
      <c r="F285" s="84" t="s">
        <v>9</v>
      </c>
      <c r="G285" s="86">
        <v>2742</v>
      </c>
    </row>
    <row r="286" spans="1:7" x14ac:dyDescent="0.25">
      <c r="A286" s="83">
        <v>600</v>
      </c>
      <c r="B286" s="84" t="s">
        <v>169</v>
      </c>
      <c r="C286" s="83">
        <v>6171</v>
      </c>
      <c r="D286" s="83">
        <v>5032</v>
      </c>
      <c r="E286" s="85">
        <v>6171060000001</v>
      </c>
      <c r="F286" s="84" t="s">
        <v>10</v>
      </c>
      <c r="G286" s="86">
        <v>995</v>
      </c>
    </row>
    <row r="287" spans="1:7" x14ac:dyDescent="0.25">
      <c r="A287" s="83">
        <v>600</v>
      </c>
      <c r="B287" s="84" t="s">
        <v>169</v>
      </c>
      <c r="C287" s="83">
        <v>6171</v>
      </c>
      <c r="D287" s="83">
        <v>5134</v>
      </c>
      <c r="E287" s="85">
        <v>6171060000001</v>
      </c>
      <c r="F287" s="84" t="s">
        <v>170</v>
      </c>
      <c r="G287" s="86">
        <v>20</v>
      </c>
    </row>
    <row r="288" spans="1:7" x14ac:dyDescent="0.25">
      <c r="A288" s="83">
        <v>600</v>
      </c>
      <c r="B288" s="84" t="s">
        <v>169</v>
      </c>
      <c r="C288" s="83">
        <v>6171</v>
      </c>
      <c r="D288" s="83">
        <v>5136</v>
      </c>
      <c r="E288" s="85">
        <v>6171060000001</v>
      </c>
      <c r="F288" s="84" t="s">
        <v>11</v>
      </c>
      <c r="G288" s="86">
        <v>5</v>
      </c>
    </row>
    <row r="289" spans="1:7" x14ac:dyDescent="0.25">
      <c r="A289" s="83">
        <v>600</v>
      </c>
      <c r="B289" s="84" t="s">
        <v>169</v>
      </c>
      <c r="C289" s="83">
        <v>6171</v>
      </c>
      <c r="D289" s="83">
        <v>5139</v>
      </c>
      <c r="E289" s="85">
        <v>6171060000001</v>
      </c>
      <c r="F289" s="84" t="s">
        <v>171</v>
      </c>
      <c r="G289" s="86">
        <v>50</v>
      </c>
    </row>
    <row r="290" spans="1:7" x14ac:dyDescent="0.25">
      <c r="A290" s="83">
        <v>600</v>
      </c>
      <c r="B290" s="84" t="s">
        <v>169</v>
      </c>
      <c r="C290" s="83">
        <v>6171</v>
      </c>
      <c r="D290" s="83">
        <v>5167</v>
      </c>
      <c r="E290" s="85">
        <v>6171060000001</v>
      </c>
      <c r="F290" s="84" t="s">
        <v>15</v>
      </c>
      <c r="G290" s="86">
        <v>240</v>
      </c>
    </row>
    <row r="291" spans="1:7" x14ac:dyDescent="0.25">
      <c r="A291" s="83">
        <v>600</v>
      </c>
      <c r="B291" s="84" t="s">
        <v>169</v>
      </c>
      <c r="C291" s="83">
        <v>6171</v>
      </c>
      <c r="D291" s="83">
        <v>5173</v>
      </c>
      <c r="E291" s="85">
        <v>6171060000001</v>
      </c>
      <c r="F291" s="84" t="s">
        <v>18</v>
      </c>
      <c r="G291" s="86">
        <v>70</v>
      </c>
    </row>
    <row r="292" spans="1:7" x14ac:dyDescent="0.25">
      <c r="A292" s="83">
        <v>600</v>
      </c>
      <c r="B292" s="84" t="s">
        <v>169</v>
      </c>
      <c r="C292" s="83">
        <v>6171</v>
      </c>
      <c r="D292" s="83">
        <v>5901</v>
      </c>
      <c r="E292" s="85">
        <v>6171060000001</v>
      </c>
      <c r="F292" s="84" t="s">
        <v>172</v>
      </c>
      <c r="G292" s="86">
        <v>300</v>
      </c>
    </row>
    <row r="293" spans="1:7" ht="15.75" thickBot="1" x14ac:dyDescent="0.3">
      <c r="A293" s="83"/>
      <c r="B293" s="84"/>
      <c r="C293" s="83"/>
      <c r="D293" s="83"/>
      <c r="E293" s="85"/>
      <c r="F293" s="87" t="s">
        <v>575</v>
      </c>
      <c r="G293" s="86"/>
    </row>
    <row r="294" spans="1:7" x14ac:dyDescent="0.25">
      <c r="A294" s="88"/>
      <c r="B294" s="89" t="s">
        <v>21</v>
      </c>
      <c r="C294" s="90">
        <v>6171</v>
      </c>
      <c r="D294" s="88"/>
      <c r="E294" s="91"/>
      <c r="F294" s="92"/>
      <c r="G294" s="93">
        <f>SUM(G283:G293)</f>
        <v>15575</v>
      </c>
    </row>
    <row r="295" spans="1:7" x14ac:dyDescent="0.25">
      <c r="A295" s="84"/>
    </row>
    <row r="296" spans="1:7" x14ac:dyDescent="0.25">
      <c r="B296" s="94" t="s">
        <v>173</v>
      </c>
      <c r="G296" s="96">
        <f>SUM(G294)</f>
        <v>15575</v>
      </c>
    </row>
    <row r="299" spans="1:7" x14ac:dyDescent="0.25">
      <c r="A299" s="83">
        <v>700</v>
      </c>
      <c r="B299" s="84" t="s">
        <v>174</v>
      </c>
      <c r="C299" s="83">
        <v>6171</v>
      </c>
      <c r="D299" s="83">
        <v>5011</v>
      </c>
      <c r="E299" s="85">
        <v>6171070000001</v>
      </c>
      <c r="F299" s="84" t="s">
        <v>7</v>
      </c>
      <c r="G299" s="86">
        <f>21079+290</f>
        <v>21369</v>
      </c>
    </row>
    <row r="300" spans="1:7" x14ac:dyDescent="0.25">
      <c r="A300" s="83">
        <v>700</v>
      </c>
      <c r="B300" s="84" t="s">
        <v>174</v>
      </c>
      <c r="C300" s="83">
        <v>6171</v>
      </c>
      <c r="D300" s="83">
        <v>5021</v>
      </c>
      <c r="E300" s="85">
        <v>6171070000001</v>
      </c>
      <c r="F300" s="84" t="s">
        <v>8</v>
      </c>
      <c r="G300" s="86">
        <v>300</v>
      </c>
    </row>
    <row r="301" spans="1:7" x14ac:dyDescent="0.25">
      <c r="A301" s="83">
        <v>700</v>
      </c>
      <c r="B301" s="84" t="s">
        <v>174</v>
      </c>
      <c r="C301" s="83">
        <v>6171</v>
      </c>
      <c r="D301" s="83">
        <v>5031</v>
      </c>
      <c r="E301" s="85">
        <v>6171070000001</v>
      </c>
      <c r="F301" s="84" t="s">
        <v>9</v>
      </c>
      <c r="G301" s="86">
        <f>5228+72</f>
        <v>5300</v>
      </c>
    </row>
    <row r="302" spans="1:7" x14ac:dyDescent="0.25">
      <c r="A302" s="83">
        <v>700</v>
      </c>
      <c r="B302" s="84" t="s">
        <v>174</v>
      </c>
      <c r="C302" s="83">
        <v>6171</v>
      </c>
      <c r="D302" s="83">
        <v>5032</v>
      </c>
      <c r="E302" s="85">
        <v>6171070000001</v>
      </c>
      <c r="F302" s="84" t="s">
        <v>10</v>
      </c>
      <c r="G302" s="86">
        <f>1898+27</f>
        <v>1925</v>
      </c>
    </row>
    <row r="303" spans="1:7" x14ac:dyDescent="0.25">
      <c r="A303" s="83">
        <v>700</v>
      </c>
      <c r="B303" s="84" t="s">
        <v>174</v>
      </c>
      <c r="C303" s="83">
        <v>6171</v>
      </c>
      <c r="D303" s="83">
        <v>5134</v>
      </c>
      <c r="E303" s="85">
        <v>6171070000001</v>
      </c>
      <c r="F303" s="84" t="s">
        <v>175</v>
      </c>
      <c r="G303" s="86">
        <v>0</v>
      </c>
    </row>
    <row r="304" spans="1:7" x14ac:dyDescent="0.25">
      <c r="A304" s="83">
        <v>700</v>
      </c>
      <c r="B304" s="84" t="s">
        <v>174</v>
      </c>
      <c r="C304" s="83">
        <v>6171</v>
      </c>
      <c r="D304" s="83">
        <v>5136</v>
      </c>
      <c r="E304" s="85">
        <v>6171070000001</v>
      </c>
      <c r="F304" s="84" t="s">
        <v>11</v>
      </c>
      <c r="G304" s="86">
        <v>4</v>
      </c>
    </row>
    <row r="305" spans="1:7" x14ac:dyDescent="0.25">
      <c r="A305" s="83">
        <v>700</v>
      </c>
      <c r="B305" s="84" t="s">
        <v>174</v>
      </c>
      <c r="C305" s="83">
        <v>6171</v>
      </c>
      <c r="D305" s="83">
        <v>5139</v>
      </c>
      <c r="E305" s="85">
        <v>6171070000001</v>
      </c>
      <c r="F305" s="84" t="s">
        <v>13</v>
      </c>
      <c r="G305" s="86">
        <v>30</v>
      </c>
    </row>
    <row r="306" spans="1:7" x14ac:dyDescent="0.25">
      <c r="A306" s="83">
        <v>700</v>
      </c>
      <c r="B306" s="84" t="s">
        <v>174</v>
      </c>
      <c r="C306" s="83">
        <v>6171</v>
      </c>
      <c r="D306" s="83">
        <v>5167</v>
      </c>
      <c r="E306" s="85">
        <v>6171070000001</v>
      </c>
      <c r="F306" s="84" t="s">
        <v>15</v>
      </c>
      <c r="G306" s="86">
        <f>567.6+20</f>
        <v>587.6</v>
      </c>
    </row>
    <row r="307" spans="1:7" x14ac:dyDescent="0.25">
      <c r="A307" s="83">
        <v>700</v>
      </c>
      <c r="B307" s="84" t="s">
        <v>174</v>
      </c>
      <c r="C307" s="83">
        <v>6171</v>
      </c>
      <c r="D307" s="83">
        <v>5173</v>
      </c>
      <c r="E307" s="85">
        <v>6171070000001</v>
      </c>
      <c r="F307" s="84" t="s">
        <v>18</v>
      </c>
      <c r="G307" s="86">
        <v>383.56</v>
      </c>
    </row>
    <row r="308" spans="1:7" x14ac:dyDescent="0.25">
      <c r="A308" s="83">
        <v>700</v>
      </c>
      <c r="B308" s="84" t="s">
        <v>174</v>
      </c>
      <c r="C308" s="83">
        <v>6171</v>
      </c>
      <c r="D308" s="83">
        <v>5175</v>
      </c>
      <c r="E308" s="85">
        <v>6171070000001</v>
      </c>
      <c r="F308" s="84" t="s">
        <v>19</v>
      </c>
      <c r="G308" s="86">
        <v>15</v>
      </c>
    </row>
    <row r="309" spans="1:7" x14ac:dyDescent="0.25">
      <c r="A309" s="83">
        <v>700</v>
      </c>
      <c r="B309" s="84" t="s">
        <v>174</v>
      </c>
      <c r="C309" s="83">
        <v>6171</v>
      </c>
      <c r="D309" s="83">
        <v>5901</v>
      </c>
      <c r="E309" s="85">
        <v>6171070000001</v>
      </c>
      <c r="F309" s="84" t="s">
        <v>576</v>
      </c>
      <c r="G309" s="86">
        <v>100</v>
      </c>
    </row>
    <row r="310" spans="1:7" ht="15.75" thickBot="1" x14ac:dyDescent="0.3">
      <c r="A310" s="83"/>
      <c r="B310" s="84"/>
      <c r="C310" s="83"/>
      <c r="D310" s="83"/>
      <c r="E310" s="85"/>
      <c r="F310" s="87" t="s">
        <v>575</v>
      </c>
      <c r="G310" s="86"/>
    </row>
    <row r="311" spans="1:7" x14ac:dyDescent="0.25">
      <c r="A311" s="88"/>
      <c r="B311" s="89" t="s">
        <v>21</v>
      </c>
      <c r="C311" s="90">
        <v>6171</v>
      </c>
      <c r="D311" s="88"/>
      <c r="E311" s="91"/>
      <c r="F311" s="92"/>
      <c r="G311" s="93">
        <f>SUM(G299:G310)</f>
        <v>30014.16</v>
      </c>
    </row>
    <row r="312" spans="1:7" x14ac:dyDescent="0.25">
      <c r="A312" s="84"/>
    </row>
    <row r="313" spans="1:7" x14ac:dyDescent="0.25">
      <c r="B313" s="94" t="s">
        <v>176</v>
      </c>
      <c r="G313" s="96">
        <f>SUM(G311)</f>
        <v>30014.16</v>
      </c>
    </row>
    <row r="316" spans="1:7" x14ac:dyDescent="0.25">
      <c r="A316" s="83">
        <v>900</v>
      </c>
      <c r="B316" s="84" t="s">
        <v>177</v>
      </c>
      <c r="C316" s="83">
        <v>3111</v>
      </c>
      <c r="D316" s="83">
        <v>5331</v>
      </c>
      <c r="E316" s="85">
        <v>3111300000001</v>
      </c>
      <c r="F316" s="84" t="s">
        <v>177</v>
      </c>
      <c r="G316" s="86">
        <v>1178</v>
      </c>
    </row>
    <row r="317" spans="1:7" x14ac:dyDescent="0.25">
      <c r="A317" s="83">
        <v>900</v>
      </c>
      <c r="B317" s="84" t="s">
        <v>178</v>
      </c>
      <c r="C317" s="83">
        <v>3111</v>
      </c>
      <c r="D317" s="83">
        <v>5331</v>
      </c>
      <c r="E317" s="85">
        <v>3111300000003</v>
      </c>
      <c r="F317" s="84" t="s">
        <v>178</v>
      </c>
      <c r="G317" s="86">
        <f>786.739+0.001</f>
        <v>786.74</v>
      </c>
    </row>
    <row r="318" spans="1:7" x14ac:dyDescent="0.25">
      <c r="A318" s="83">
        <v>900</v>
      </c>
      <c r="B318" s="84" t="s">
        <v>179</v>
      </c>
      <c r="C318" s="83">
        <v>3111</v>
      </c>
      <c r="D318" s="83">
        <v>5331</v>
      </c>
      <c r="E318" s="85">
        <v>3111301000001</v>
      </c>
      <c r="F318" s="84" t="s">
        <v>179</v>
      </c>
      <c r="G318" s="86">
        <v>1670.6</v>
      </c>
    </row>
    <row r="319" spans="1:7" x14ac:dyDescent="0.25">
      <c r="A319" s="83">
        <v>900</v>
      </c>
      <c r="B319" s="84" t="s">
        <v>180</v>
      </c>
      <c r="C319" s="83">
        <v>3111</v>
      </c>
      <c r="D319" s="83">
        <v>5331</v>
      </c>
      <c r="E319" s="85">
        <v>3111301000003</v>
      </c>
      <c r="F319" s="84" t="s">
        <v>180</v>
      </c>
      <c r="G319" s="86">
        <v>669.93100000000004</v>
      </c>
    </row>
    <row r="320" spans="1:7" x14ac:dyDescent="0.25">
      <c r="A320" s="83">
        <v>900</v>
      </c>
      <c r="B320" s="84" t="s">
        <v>181</v>
      </c>
      <c r="C320" s="83">
        <v>3111</v>
      </c>
      <c r="D320" s="83">
        <v>5331</v>
      </c>
      <c r="E320" s="85">
        <v>3111302000001</v>
      </c>
      <c r="F320" s="84" t="s">
        <v>181</v>
      </c>
      <c r="G320" s="86">
        <v>1033</v>
      </c>
    </row>
    <row r="321" spans="1:7" x14ac:dyDescent="0.25">
      <c r="A321" s="83">
        <v>900</v>
      </c>
      <c r="B321" s="84" t="s">
        <v>182</v>
      </c>
      <c r="C321" s="83">
        <v>3111</v>
      </c>
      <c r="D321" s="83">
        <v>5331</v>
      </c>
      <c r="E321" s="85">
        <v>3111302000003</v>
      </c>
      <c r="F321" s="84" t="s">
        <v>182</v>
      </c>
      <c r="G321" s="86">
        <f>31.14-0.005</f>
        <v>31.135000000000002</v>
      </c>
    </row>
    <row r="322" spans="1:7" x14ac:dyDescent="0.25">
      <c r="A322" s="83">
        <v>900</v>
      </c>
      <c r="B322" s="84" t="s">
        <v>183</v>
      </c>
      <c r="C322" s="83">
        <v>3111</v>
      </c>
      <c r="D322" s="83">
        <v>5331</v>
      </c>
      <c r="E322" s="85">
        <v>3111303000001</v>
      </c>
      <c r="F322" s="84" t="s">
        <v>183</v>
      </c>
      <c r="G322" s="86">
        <f>1280-600+35</f>
        <v>715</v>
      </c>
    </row>
    <row r="323" spans="1:7" x14ac:dyDescent="0.25">
      <c r="A323" s="83">
        <v>900</v>
      </c>
      <c r="B323" s="84" t="s">
        <v>184</v>
      </c>
      <c r="C323" s="83">
        <v>3111</v>
      </c>
      <c r="D323" s="83">
        <v>5331</v>
      </c>
      <c r="E323" s="85">
        <v>3111303000003</v>
      </c>
      <c r="F323" s="84" t="s">
        <v>184</v>
      </c>
      <c r="G323" s="86">
        <f>1350.7-0.005</f>
        <v>1350.6949999999999</v>
      </c>
    </row>
    <row r="324" spans="1:7" x14ac:dyDescent="0.25">
      <c r="A324" s="83"/>
      <c r="B324" s="84"/>
      <c r="C324" s="83"/>
      <c r="D324" s="83"/>
      <c r="E324" s="85"/>
      <c r="F324" s="84" t="s">
        <v>578</v>
      </c>
      <c r="G324" s="86">
        <v>0</v>
      </c>
    </row>
    <row r="325" spans="1:7" x14ac:dyDescent="0.25">
      <c r="A325" s="83"/>
      <c r="B325" s="84"/>
      <c r="C325" s="83"/>
      <c r="D325" s="83"/>
      <c r="E325" s="85"/>
      <c r="F325" s="84"/>
      <c r="G325" s="86"/>
    </row>
    <row r="326" spans="1:7" ht="15.75" thickBot="1" x14ac:dyDescent="0.3">
      <c r="A326" s="83"/>
      <c r="B326" s="84"/>
      <c r="C326" s="83"/>
      <c r="D326" s="83"/>
      <c r="E326" s="85"/>
      <c r="F326" s="87" t="s">
        <v>575</v>
      </c>
      <c r="G326" s="86"/>
    </row>
    <row r="327" spans="1:7" x14ac:dyDescent="0.25">
      <c r="A327" s="88"/>
      <c r="B327" s="89" t="s">
        <v>21</v>
      </c>
      <c r="C327" s="90">
        <v>3111</v>
      </c>
      <c r="D327" s="88"/>
      <c r="E327" s="91"/>
      <c r="F327" s="92"/>
      <c r="G327" s="93">
        <f>SUM(G316:G326)</f>
        <v>7435.1010000000006</v>
      </c>
    </row>
    <row r="328" spans="1:7" x14ac:dyDescent="0.25">
      <c r="A328" s="83"/>
      <c r="B328" s="94"/>
      <c r="C328" s="95"/>
      <c r="D328" s="83"/>
      <c r="E328" s="85"/>
      <c r="F328" s="84"/>
      <c r="G328" s="96"/>
    </row>
    <row r="329" spans="1:7" x14ac:dyDescent="0.25">
      <c r="A329" s="83">
        <v>900</v>
      </c>
      <c r="B329" s="84" t="s">
        <v>185</v>
      </c>
      <c r="C329" s="83">
        <v>3113</v>
      </c>
      <c r="D329" s="83">
        <v>5331</v>
      </c>
      <c r="E329" s="85">
        <v>3113000000001</v>
      </c>
      <c r="F329" s="84" t="s">
        <v>185</v>
      </c>
      <c r="G329" s="86">
        <v>8303</v>
      </c>
    </row>
    <row r="330" spans="1:7" x14ac:dyDescent="0.25">
      <c r="A330" s="83">
        <v>900</v>
      </c>
      <c r="B330" s="84" t="s">
        <v>186</v>
      </c>
      <c r="C330" s="83">
        <v>3113</v>
      </c>
      <c r="D330" s="83">
        <v>5331</v>
      </c>
      <c r="E330" s="85">
        <v>3113000000003</v>
      </c>
      <c r="F330" s="84" t="s">
        <v>186</v>
      </c>
      <c r="G330" s="86">
        <v>4788.6949999999997</v>
      </c>
    </row>
    <row r="331" spans="1:7" x14ac:dyDescent="0.25">
      <c r="A331" s="83"/>
      <c r="B331" s="84"/>
      <c r="C331" s="83"/>
      <c r="D331" s="83"/>
      <c r="E331" s="85"/>
      <c r="F331" s="84" t="s">
        <v>579</v>
      </c>
      <c r="G331" s="86">
        <v>300</v>
      </c>
    </row>
    <row r="332" spans="1:7" ht="15.75" thickBot="1" x14ac:dyDescent="0.3">
      <c r="A332" s="83"/>
      <c r="B332" s="84"/>
      <c r="C332" s="83"/>
      <c r="D332" s="83"/>
      <c r="E332" s="85"/>
      <c r="F332" s="87" t="s">
        <v>575</v>
      </c>
      <c r="G332" s="86"/>
    </row>
    <row r="333" spans="1:7" x14ac:dyDescent="0.25">
      <c r="A333" s="88"/>
      <c r="B333" s="89" t="s">
        <v>21</v>
      </c>
      <c r="C333" s="90">
        <v>3113</v>
      </c>
      <c r="D333" s="88"/>
      <c r="E333" s="91"/>
      <c r="F333" s="92"/>
      <c r="G333" s="93">
        <f>SUM(G329:G332)</f>
        <v>13391.695</v>
      </c>
    </row>
    <row r="334" spans="1:7" x14ac:dyDescent="0.25">
      <c r="A334" s="83"/>
      <c r="B334" s="94"/>
      <c r="C334" s="95"/>
      <c r="D334" s="83"/>
      <c r="E334" s="85"/>
      <c r="F334" s="84"/>
      <c r="G334" s="96"/>
    </row>
    <row r="335" spans="1:7" x14ac:dyDescent="0.25">
      <c r="A335" s="83">
        <v>900</v>
      </c>
      <c r="B335" s="84" t="s">
        <v>187</v>
      </c>
      <c r="C335" s="83">
        <v>3231</v>
      </c>
      <c r="D335" s="83">
        <v>5331</v>
      </c>
      <c r="E335" s="85">
        <v>3231000000001</v>
      </c>
      <c r="F335" s="84" t="s">
        <v>187</v>
      </c>
      <c r="G335" s="86">
        <v>569</v>
      </c>
    </row>
    <row r="336" spans="1:7" x14ac:dyDescent="0.25">
      <c r="A336" s="83">
        <v>900</v>
      </c>
      <c r="B336" s="84" t="s">
        <v>188</v>
      </c>
      <c r="C336" s="83">
        <v>3231</v>
      </c>
      <c r="D336" s="83">
        <v>5331</v>
      </c>
      <c r="E336" s="85">
        <v>3231000000003</v>
      </c>
      <c r="F336" s="84" t="s">
        <v>188</v>
      </c>
      <c r="G336" s="86">
        <f>438.25+0.003</f>
        <v>438.25299999999999</v>
      </c>
    </row>
    <row r="337" spans="1:7" ht="15.75" thickBot="1" x14ac:dyDescent="0.3">
      <c r="A337" s="83"/>
      <c r="B337" s="84"/>
      <c r="C337" s="83"/>
      <c r="D337" s="83"/>
      <c r="E337" s="85"/>
      <c r="F337" s="87" t="s">
        <v>575</v>
      </c>
      <c r="G337" s="86"/>
    </row>
    <row r="338" spans="1:7" x14ac:dyDescent="0.25">
      <c r="A338" s="88"/>
      <c r="B338" s="89" t="s">
        <v>21</v>
      </c>
      <c r="C338" s="90">
        <v>3231</v>
      </c>
      <c r="D338" s="88"/>
      <c r="E338" s="91"/>
      <c r="F338" s="92"/>
      <c r="G338" s="93">
        <f>SUM(G335:G337)</f>
        <v>1007.2529999999999</v>
      </c>
    </row>
    <row r="339" spans="1:7" x14ac:dyDescent="0.25">
      <c r="A339" s="83"/>
      <c r="B339" s="94"/>
      <c r="C339" s="95"/>
      <c r="D339" s="83"/>
      <c r="E339" s="85"/>
      <c r="F339" s="84"/>
      <c r="G339" s="96"/>
    </row>
    <row r="340" spans="1:7" x14ac:dyDescent="0.25">
      <c r="A340" s="83">
        <v>900</v>
      </c>
      <c r="B340" s="84" t="s">
        <v>189</v>
      </c>
      <c r="C340" s="83">
        <v>6112</v>
      </c>
      <c r="D340" s="83">
        <v>5021</v>
      </c>
      <c r="E340" s="85">
        <v>6112000000001</v>
      </c>
      <c r="F340" s="84" t="s">
        <v>190</v>
      </c>
      <c r="G340" s="86">
        <v>240</v>
      </c>
    </row>
    <row r="341" spans="1:7" x14ac:dyDescent="0.25">
      <c r="A341" s="83">
        <v>900</v>
      </c>
      <c r="B341" s="84" t="s">
        <v>189</v>
      </c>
      <c r="C341" s="83">
        <v>6112</v>
      </c>
      <c r="D341" s="83">
        <v>5023</v>
      </c>
      <c r="E341" s="85">
        <v>6112000000001</v>
      </c>
      <c r="F341" s="84" t="s">
        <v>191</v>
      </c>
      <c r="G341" s="86">
        <v>2400</v>
      </c>
    </row>
    <row r="342" spans="1:7" x14ac:dyDescent="0.25">
      <c r="A342" s="83">
        <v>900</v>
      </c>
      <c r="B342" s="84" t="s">
        <v>189</v>
      </c>
      <c r="C342" s="83">
        <v>6112</v>
      </c>
      <c r="D342" s="83">
        <v>5031</v>
      </c>
      <c r="E342" s="85">
        <v>6112000000001</v>
      </c>
      <c r="F342" s="84" t="s">
        <v>9</v>
      </c>
      <c r="G342" s="86">
        <v>220</v>
      </c>
    </row>
    <row r="343" spans="1:7" x14ac:dyDescent="0.25">
      <c r="A343" s="83">
        <v>900</v>
      </c>
      <c r="B343" s="84" t="s">
        <v>189</v>
      </c>
      <c r="C343" s="83">
        <v>6112</v>
      </c>
      <c r="D343" s="83">
        <v>5032</v>
      </c>
      <c r="E343" s="85">
        <v>6112000000001</v>
      </c>
      <c r="F343" s="84" t="s">
        <v>10</v>
      </c>
      <c r="G343" s="86">
        <v>240</v>
      </c>
    </row>
    <row r="344" spans="1:7" x14ac:dyDescent="0.25">
      <c r="A344" s="83">
        <v>900</v>
      </c>
      <c r="B344" s="84" t="s">
        <v>189</v>
      </c>
      <c r="C344" s="83">
        <v>6112</v>
      </c>
      <c r="D344" s="83">
        <v>5136</v>
      </c>
      <c r="E344" s="85">
        <v>6112000000001</v>
      </c>
      <c r="F344" s="84" t="s">
        <v>11</v>
      </c>
      <c r="G344" s="86">
        <v>5</v>
      </c>
    </row>
    <row r="345" spans="1:7" x14ac:dyDescent="0.25">
      <c r="A345" s="83">
        <v>900</v>
      </c>
      <c r="B345" s="84" t="s">
        <v>189</v>
      </c>
      <c r="C345" s="83">
        <v>6112</v>
      </c>
      <c r="D345" s="83">
        <v>5139</v>
      </c>
      <c r="E345" s="85">
        <v>6112000000001</v>
      </c>
      <c r="F345" s="84" t="s">
        <v>13</v>
      </c>
      <c r="G345" s="86">
        <v>60</v>
      </c>
    </row>
    <row r="346" spans="1:7" x14ac:dyDescent="0.25">
      <c r="A346" s="83">
        <v>900</v>
      </c>
      <c r="B346" s="84" t="s">
        <v>189</v>
      </c>
      <c r="C346" s="83">
        <v>6112</v>
      </c>
      <c r="D346" s="83">
        <v>5162</v>
      </c>
      <c r="E346" s="85">
        <v>6112000000001</v>
      </c>
      <c r="F346" s="84" t="s">
        <v>138</v>
      </c>
      <c r="G346" s="86">
        <v>15</v>
      </c>
    </row>
    <row r="347" spans="1:7" x14ac:dyDescent="0.25">
      <c r="A347" s="83">
        <v>900</v>
      </c>
      <c r="B347" s="84" t="s">
        <v>189</v>
      </c>
      <c r="C347" s="83">
        <v>6112</v>
      </c>
      <c r="D347" s="83">
        <v>5175</v>
      </c>
      <c r="E347" s="85">
        <v>6112000000001</v>
      </c>
      <c r="F347" s="84" t="s">
        <v>19</v>
      </c>
      <c r="G347" s="86">
        <v>50</v>
      </c>
    </row>
    <row r="348" spans="1:7" x14ac:dyDescent="0.25">
      <c r="A348" s="83">
        <v>900</v>
      </c>
      <c r="B348" s="84" t="s">
        <v>189</v>
      </c>
      <c r="C348" s="83">
        <v>6112</v>
      </c>
      <c r="D348" s="83">
        <v>5176</v>
      </c>
      <c r="E348" s="85">
        <v>6112000000001</v>
      </c>
      <c r="F348" s="84" t="s">
        <v>78</v>
      </c>
      <c r="G348" s="86">
        <v>6</v>
      </c>
    </row>
    <row r="349" spans="1:7" x14ac:dyDescent="0.25">
      <c r="A349" s="83">
        <v>900</v>
      </c>
      <c r="B349" s="84" t="s">
        <v>189</v>
      </c>
      <c r="C349" s="83">
        <v>6112</v>
      </c>
      <c r="D349" s="83">
        <v>5179</v>
      </c>
      <c r="E349" s="85">
        <v>6112000000001</v>
      </c>
      <c r="F349" s="84" t="s">
        <v>192</v>
      </c>
      <c r="G349" s="86">
        <v>80</v>
      </c>
    </row>
    <row r="350" spans="1:7" x14ac:dyDescent="0.25">
      <c r="A350" s="83">
        <v>900</v>
      </c>
      <c r="B350" s="84" t="s">
        <v>189</v>
      </c>
      <c r="C350" s="83">
        <v>6112</v>
      </c>
      <c r="D350" s="83">
        <v>5194</v>
      </c>
      <c r="E350" s="85">
        <v>6112000000001</v>
      </c>
      <c r="F350" s="84" t="s">
        <v>151</v>
      </c>
      <c r="G350" s="86">
        <v>15</v>
      </c>
    </row>
    <row r="351" spans="1:7" x14ac:dyDescent="0.25">
      <c r="A351" s="83">
        <v>900</v>
      </c>
      <c r="B351" s="84" t="s">
        <v>189</v>
      </c>
      <c r="C351" s="83">
        <v>6112</v>
      </c>
      <c r="D351" s="83">
        <v>5221</v>
      </c>
      <c r="E351" s="85">
        <v>6112000000001</v>
      </c>
      <c r="F351" s="84" t="s">
        <v>193</v>
      </c>
      <c r="G351" s="86">
        <v>230</v>
      </c>
    </row>
    <row r="352" spans="1:7" x14ac:dyDescent="0.25">
      <c r="A352" s="83">
        <v>900</v>
      </c>
      <c r="B352" s="84" t="s">
        <v>189</v>
      </c>
      <c r="C352" s="83">
        <v>6112</v>
      </c>
      <c r="D352" s="83">
        <v>5329</v>
      </c>
      <c r="E352" s="85">
        <v>6112000000001</v>
      </c>
      <c r="F352" s="84" t="s">
        <v>194</v>
      </c>
      <c r="G352" s="86">
        <v>900</v>
      </c>
    </row>
    <row r="353" spans="1:7" x14ac:dyDescent="0.25">
      <c r="A353" s="83">
        <v>900</v>
      </c>
      <c r="B353" s="84" t="s">
        <v>189</v>
      </c>
      <c r="C353" s="83">
        <v>6112</v>
      </c>
      <c r="D353" s="83">
        <v>5492</v>
      </c>
      <c r="E353" s="85">
        <v>6112000000001</v>
      </c>
      <c r="F353" s="84" t="s">
        <v>195</v>
      </c>
      <c r="G353" s="86">
        <v>50</v>
      </c>
    </row>
    <row r="354" spans="1:7" ht="15.75" thickBot="1" x14ac:dyDescent="0.3">
      <c r="A354" s="83"/>
      <c r="B354" s="84"/>
      <c r="C354" s="83"/>
      <c r="D354" s="83"/>
      <c r="E354" s="85"/>
      <c r="F354" s="87" t="s">
        <v>575</v>
      </c>
      <c r="G354" s="86"/>
    </row>
    <row r="355" spans="1:7" x14ac:dyDescent="0.25">
      <c r="A355" s="88"/>
      <c r="B355" s="89" t="s">
        <v>21</v>
      </c>
      <c r="C355" s="90">
        <v>6112</v>
      </c>
      <c r="D355" s="88"/>
      <c r="E355" s="91"/>
      <c r="F355" s="92"/>
      <c r="G355" s="93">
        <f>SUM(G340:G354)</f>
        <v>4511</v>
      </c>
    </row>
    <row r="356" spans="1:7" x14ac:dyDescent="0.25">
      <c r="A356" s="83"/>
      <c r="B356" s="94"/>
      <c r="C356" s="95"/>
      <c r="D356" s="83"/>
      <c r="E356" s="85"/>
      <c r="F356" s="84"/>
      <c r="G356" s="96"/>
    </row>
    <row r="357" spans="1:7" x14ac:dyDescent="0.25">
      <c r="A357" s="83">
        <v>900</v>
      </c>
      <c r="B357" s="84" t="s">
        <v>196</v>
      </c>
      <c r="C357" s="83">
        <v>6171</v>
      </c>
      <c r="D357" s="83">
        <v>5011</v>
      </c>
      <c r="E357" s="85">
        <v>6171090000001</v>
      </c>
      <c r="F357" s="84" t="s">
        <v>7</v>
      </c>
      <c r="G357" s="86">
        <v>8049</v>
      </c>
    </row>
    <row r="358" spans="1:7" x14ac:dyDescent="0.25">
      <c r="A358" s="83">
        <v>900</v>
      </c>
      <c r="B358" s="84" t="s">
        <v>196</v>
      </c>
      <c r="C358" s="83">
        <v>6171</v>
      </c>
      <c r="D358" s="83">
        <v>5021</v>
      </c>
      <c r="E358" s="85">
        <v>6171090000001</v>
      </c>
      <c r="F358" s="84" t="s">
        <v>8</v>
      </c>
      <c r="G358" s="86">
        <v>30</v>
      </c>
    </row>
    <row r="359" spans="1:7" x14ac:dyDescent="0.25">
      <c r="A359" s="83">
        <v>900</v>
      </c>
      <c r="B359" s="84" t="s">
        <v>196</v>
      </c>
      <c r="C359" s="83">
        <v>6171</v>
      </c>
      <c r="D359" s="83">
        <v>5031</v>
      </c>
      <c r="E359" s="85">
        <v>6171090000001</v>
      </c>
      <c r="F359" s="84" t="s">
        <v>9</v>
      </c>
      <c r="G359" s="86">
        <v>1997</v>
      </c>
    </row>
    <row r="360" spans="1:7" x14ac:dyDescent="0.25">
      <c r="A360" s="83">
        <v>900</v>
      </c>
      <c r="B360" s="84" t="s">
        <v>196</v>
      </c>
      <c r="C360" s="83">
        <v>6171</v>
      </c>
      <c r="D360" s="83">
        <v>5032</v>
      </c>
      <c r="E360" s="85">
        <v>6171090000001</v>
      </c>
      <c r="F360" s="84" t="s">
        <v>10</v>
      </c>
      <c r="G360" s="86">
        <v>725</v>
      </c>
    </row>
    <row r="361" spans="1:7" x14ac:dyDescent="0.25">
      <c r="A361" s="83">
        <v>900</v>
      </c>
      <c r="B361" s="84" t="s">
        <v>196</v>
      </c>
      <c r="C361" s="83">
        <v>6171</v>
      </c>
      <c r="D361" s="83">
        <v>5136</v>
      </c>
      <c r="E361" s="85">
        <v>6171090000001</v>
      </c>
      <c r="F361" s="84" t="s">
        <v>11</v>
      </c>
      <c r="G361" s="86">
        <v>7</v>
      </c>
    </row>
    <row r="362" spans="1:7" x14ac:dyDescent="0.25">
      <c r="A362" s="83">
        <v>900</v>
      </c>
      <c r="B362" s="84" t="s">
        <v>196</v>
      </c>
      <c r="C362" s="83">
        <v>6171</v>
      </c>
      <c r="D362" s="83">
        <v>5139</v>
      </c>
      <c r="E362" s="85">
        <v>6171090000001</v>
      </c>
      <c r="F362" s="84" t="s">
        <v>13</v>
      </c>
      <c r="G362" s="86">
        <v>10</v>
      </c>
    </row>
    <row r="363" spans="1:7" x14ac:dyDescent="0.25">
      <c r="A363" s="83">
        <v>900</v>
      </c>
      <c r="B363" s="84" t="s">
        <v>196</v>
      </c>
      <c r="C363" s="83">
        <v>6171</v>
      </c>
      <c r="D363" s="83">
        <v>5167</v>
      </c>
      <c r="E363" s="85">
        <v>6171090000001</v>
      </c>
      <c r="F363" s="84" t="s">
        <v>15</v>
      </c>
      <c r="G363" s="86">
        <v>150</v>
      </c>
    </row>
    <row r="364" spans="1:7" x14ac:dyDescent="0.25">
      <c r="A364" s="83">
        <v>900</v>
      </c>
      <c r="B364" s="84" t="s">
        <v>196</v>
      </c>
      <c r="C364" s="83">
        <v>6171</v>
      </c>
      <c r="D364" s="83">
        <v>5169</v>
      </c>
      <c r="E364" s="85">
        <v>6171090000001</v>
      </c>
      <c r="F364" s="84" t="s">
        <v>197</v>
      </c>
      <c r="G364" s="86">
        <v>125</v>
      </c>
    </row>
    <row r="365" spans="1:7" x14ac:dyDescent="0.25">
      <c r="A365" s="83">
        <v>900</v>
      </c>
      <c r="B365" s="84" t="s">
        <v>196</v>
      </c>
      <c r="C365" s="83">
        <v>6171</v>
      </c>
      <c r="D365" s="83">
        <v>5169</v>
      </c>
      <c r="E365" s="85">
        <v>6171090000001</v>
      </c>
      <c r="F365" s="84" t="s">
        <v>198</v>
      </c>
      <c r="G365" s="86">
        <v>35</v>
      </c>
    </row>
    <row r="366" spans="1:7" x14ac:dyDescent="0.25">
      <c r="A366" s="83">
        <v>900</v>
      </c>
      <c r="B366" s="84" t="s">
        <v>196</v>
      </c>
      <c r="C366" s="83">
        <v>6171</v>
      </c>
      <c r="D366" s="83">
        <v>5173</v>
      </c>
      <c r="E366" s="85">
        <v>6171090000001</v>
      </c>
      <c r="F366" s="84" t="s">
        <v>18</v>
      </c>
      <c r="G366" s="86">
        <v>60</v>
      </c>
    </row>
    <row r="367" spans="1:7" x14ac:dyDescent="0.25">
      <c r="A367" s="83">
        <v>900</v>
      </c>
      <c r="B367" s="84" t="s">
        <v>196</v>
      </c>
      <c r="C367" s="83">
        <v>6171</v>
      </c>
      <c r="D367" s="83">
        <v>5175</v>
      </c>
      <c r="E367" s="85">
        <v>6171090000001</v>
      </c>
      <c r="F367" s="84" t="s">
        <v>19</v>
      </c>
      <c r="G367" s="86">
        <v>5</v>
      </c>
    </row>
    <row r="368" spans="1:7" x14ac:dyDescent="0.25">
      <c r="A368" s="83">
        <v>900</v>
      </c>
      <c r="B368" s="84" t="s">
        <v>196</v>
      </c>
      <c r="C368" s="83">
        <v>6171</v>
      </c>
      <c r="D368" s="83">
        <v>5176</v>
      </c>
      <c r="E368" s="85">
        <v>6171090000001</v>
      </c>
      <c r="F368" s="84" t="s">
        <v>78</v>
      </c>
      <c r="G368" s="86">
        <v>10</v>
      </c>
    </row>
    <row r="369" spans="1:7" ht="15.75" thickBot="1" x14ac:dyDescent="0.3">
      <c r="A369" s="83"/>
      <c r="B369" s="84"/>
      <c r="C369" s="83"/>
      <c r="D369" s="83"/>
      <c r="E369" s="85"/>
      <c r="F369" s="87" t="s">
        <v>575</v>
      </c>
      <c r="G369" s="86"/>
    </row>
    <row r="370" spans="1:7" x14ac:dyDescent="0.25">
      <c r="A370" s="88"/>
      <c r="B370" s="89" t="s">
        <v>21</v>
      </c>
      <c r="C370" s="90">
        <v>6171</v>
      </c>
      <c r="D370" s="88"/>
      <c r="E370" s="91"/>
      <c r="F370" s="92"/>
      <c r="G370" s="93">
        <f>SUM(G357:G369)</f>
        <v>11203</v>
      </c>
    </row>
    <row r="371" spans="1:7" x14ac:dyDescent="0.25">
      <c r="A371" s="83"/>
      <c r="B371" s="94"/>
      <c r="C371" s="95"/>
      <c r="D371" s="83"/>
      <c r="E371" s="85"/>
      <c r="F371" s="84"/>
      <c r="G371" s="96"/>
    </row>
    <row r="372" spans="1:7" x14ac:dyDescent="0.25">
      <c r="A372" s="83">
        <v>900</v>
      </c>
      <c r="B372" s="84" t="s">
        <v>199</v>
      </c>
      <c r="C372" s="83">
        <v>6221</v>
      </c>
      <c r="D372" s="83">
        <v>5901</v>
      </c>
      <c r="E372" s="85">
        <v>6221000000003</v>
      </c>
      <c r="F372" s="84" t="s">
        <v>200</v>
      </c>
      <c r="G372" s="86">
        <v>0</v>
      </c>
    </row>
    <row r="373" spans="1:7" ht="15.75" thickBot="1" x14ac:dyDescent="0.3">
      <c r="A373" s="83"/>
      <c r="B373" s="84"/>
      <c r="C373" s="83"/>
      <c r="D373" s="83"/>
      <c r="E373" s="85"/>
      <c r="F373" s="87" t="s">
        <v>575</v>
      </c>
      <c r="G373" s="86"/>
    </row>
    <row r="374" spans="1:7" x14ac:dyDescent="0.25">
      <c r="A374" s="88"/>
      <c r="B374" s="89" t="s">
        <v>21</v>
      </c>
      <c r="C374" s="90">
        <v>6221</v>
      </c>
      <c r="D374" s="88"/>
      <c r="E374" s="91"/>
      <c r="F374" s="92"/>
      <c r="G374" s="93">
        <f>SUM(G372:G373)</f>
        <v>0</v>
      </c>
    </row>
    <row r="375" spans="1:7" x14ac:dyDescent="0.25">
      <c r="A375" s="83"/>
      <c r="B375" s="94"/>
      <c r="C375" s="95"/>
      <c r="D375" s="83"/>
      <c r="E375" s="85"/>
      <c r="F375" s="84"/>
      <c r="G375" s="96"/>
    </row>
    <row r="376" spans="1:7" x14ac:dyDescent="0.25">
      <c r="A376" s="83">
        <v>900</v>
      </c>
      <c r="B376" s="84" t="s">
        <v>201</v>
      </c>
      <c r="C376" s="83">
        <v>6310</v>
      </c>
      <c r="D376" s="83">
        <v>5163</v>
      </c>
      <c r="E376" s="85">
        <v>6310000000001</v>
      </c>
      <c r="F376" s="84" t="s">
        <v>202</v>
      </c>
      <c r="G376" s="86">
        <v>300</v>
      </c>
    </row>
    <row r="377" spans="1:7" ht="15.75" thickBot="1" x14ac:dyDescent="0.3">
      <c r="A377" s="83"/>
      <c r="B377" s="84"/>
      <c r="C377" s="83"/>
      <c r="D377" s="83"/>
      <c r="E377" s="85"/>
      <c r="F377" s="87" t="s">
        <v>575</v>
      </c>
      <c r="G377" s="86"/>
    </row>
    <row r="378" spans="1:7" x14ac:dyDescent="0.25">
      <c r="A378" s="88"/>
      <c r="B378" s="89" t="s">
        <v>21</v>
      </c>
      <c r="C378" s="90">
        <v>6310</v>
      </c>
      <c r="D378" s="88"/>
      <c r="E378" s="91"/>
      <c r="F378" s="92"/>
      <c r="G378" s="93">
        <f>SUM(G376:G377)</f>
        <v>300</v>
      </c>
    </row>
    <row r="379" spans="1:7" x14ac:dyDescent="0.25">
      <c r="A379" s="83"/>
      <c r="B379" s="94"/>
      <c r="C379" s="95"/>
      <c r="D379" s="83"/>
      <c r="E379" s="85"/>
      <c r="F379" s="84"/>
      <c r="G379" s="96"/>
    </row>
    <row r="380" spans="1:7" x14ac:dyDescent="0.25">
      <c r="A380" s="83">
        <v>900</v>
      </c>
      <c r="B380" s="84" t="s">
        <v>201</v>
      </c>
      <c r="C380" s="83">
        <v>6399</v>
      </c>
      <c r="D380" s="83">
        <v>5362</v>
      </c>
      <c r="E380" s="85">
        <v>6399000000001</v>
      </c>
      <c r="F380" s="84" t="s">
        <v>203</v>
      </c>
      <c r="G380" s="86">
        <v>4000</v>
      </c>
    </row>
    <row r="381" spans="1:7" x14ac:dyDescent="0.25">
      <c r="A381" s="83">
        <v>900</v>
      </c>
      <c r="B381" s="84" t="s">
        <v>204</v>
      </c>
      <c r="C381" s="83">
        <v>6399</v>
      </c>
      <c r="D381" s="83">
        <v>5365</v>
      </c>
      <c r="E381" s="85">
        <v>6399000000001</v>
      </c>
      <c r="F381" s="84" t="s">
        <v>204</v>
      </c>
      <c r="G381" s="86">
        <v>10000</v>
      </c>
    </row>
    <row r="382" spans="1:7" ht="15.75" thickBot="1" x14ac:dyDescent="0.3">
      <c r="A382" s="83"/>
      <c r="B382" s="84"/>
      <c r="C382" s="83"/>
      <c r="D382" s="83"/>
      <c r="E382" s="85"/>
      <c r="F382" s="87" t="s">
        <v>575</v>
      </c>
      <c r="G382" s="86"/>
    </row>
    <row r="383" spans="1:7" x14ac:dyDescent="0.25">
      <c r="A383" s="88"/>
      <c r="B383" s="89" t="s">
        <v>21</v>
      </c>
      <c r="C383" s="90">
        <v>6399</v>
      </c>
      <c r="D383" s="88"/>
      <c r="E383" s="91"/>
      <c r="F383" s="92"/>
      <c r="G383" s="93">
        <f>SUM(G380:G382)</f>
        <v>14000</v>
      </c>
    </row>
    <row r="384" spans="1:7" x14ac:dyDescent="0.25">
      <c r="A384" s="83"/>
      <c r="B384" s="94"/>
      <c r="C384" s="95"/>
      <c r="D384" s="83"/>
      <c r="E384" s="85"/>
      <c r="F384" s="84"/>
      <c r="G384" s="96"/>
    </row>
    <row r="385" spans="1:7" x14ac:dyDescent="0.25">
      <c r="A385" s="83">
        <v>900</v>
      </c>
      <c r="B385" s="84"/>
      <c r="C385" s="83"/>
      <c r="D385" s="83"/>
      <c r="E385" s="85"/>
      <c r="F385" s="84" t="s">
        <v>596</v>
      </c>
      <c r="G385" s="86">
        <v>500</v>
      </c>
    </row>
    <row r="386" spans="1:7" x14ac:dyDescent="0.25">
      <c r="A386" s="83">
        <v>900</v>
      </c>
      <c r="B386" s="84"/>
      <c r="C386" s="83"/>
      <c r="D386" s="83"/>
      <c r="E386" s="85"/>
      <c r="F386" s="84" t="s">
        <v>597</v>
      </c>
      <c r="G386" s="86">
        <v>670</v>
      </c>
    </row>
    <row r="387" spans="1:7" ht="15.75" thickBot="1" x14ac:dyDescent="0.3">
      <c r="A387" s="83"/>
      <c r="B387" s="84"/>
      <c r="C387" s="83"/>
      <c r="D387" s="83"/>
      <c r="E387" s="85"/>
      <c r="F387" s="87"/>
      <c r="G387" s="86"/>
    </row>
    <row r="388" spans="1:7" x14ac:dyDescent="0.25">
      <c r="A388" s="88"/>
      <c r="B388" s="89" t="s">
        <v>21</v>
      </c>
      <c r="C388" s="90">
        <v>6402</v>
      </c>
      <c r="D388" s="88"/>
      <c r="E388" s="91"/>
      <c r="F388" s="92"/>
      <c r="G388" s="93">
        <f>SUM(G385:G387)</f>
        <v>1170</v>
      </c>
    </row>
    <row r="389" spans="1:7" x14ac:dyDescent="0.25">
      <c r="A389" s="83"/>
      <c r="B389" s="94"/>
      <c r="C389" s="95"/>
      <c r="D389" s="83"/>
      <c r="E389" s="85"/>
      <c r="F389" s="84"/>
      <c r="G389" s="96"/>
    </row>
    <row r="390" spans="1:7" x14ac:dyDescent="0.25">
      <c r="A390" s="83">
        <v>900</v>
      </c>
      <c r="B390" s="84" t="s">
        <v>205</v>
      </c>
      <c r="C390" s="83">
        <v>6409</v>
      </c>
      <c r="D390" s="83">
        <v>5901</v>
      </c>
      <c r="E390" s="85">
        <v>6409000000001</v>
      </c>
      <c r="F390" s="84" t="s">
        <v>205</v>
      </c>
      <c r="G390" s="86">
        <v>1500</v>
      </c>
    </row>
    <row r="391" spans="1:7" x14ac:dyDescent="0.25">
      <c r="A391" s="83">
        <v>900</v>
      </c>
      <c r="B391" s="84" t="s">
        <v>206</v>
      </c>
      <c r="C391" s="83">
        <v>6409</v>
      </c>
      <c r="D391" s="83">
        <v>5909</v>
      </c>
      <c r="E391" s="85">
        <v>6409000000002</v>
      </c>
      <c r="F391" s="84" t="s">
        <v>206</v>
      </c>
      <c r="G391" s="86">
        <v>1500</v>
      </c>
    </row>
    <row r="392" spans="1:7" ht="15.75" thickBot="1" x14ac:dyDescent="0.3">
      <c r="A392" s="83"/>
      <c r="B392" s="84"/>
      <c r="C392" s="83"/>
      <c r="D392" s="83"/>
      <c r="E392" s="85"/>
      <c r="F392" s="87" t="s">
        <v>575</v>
      </c>
      <c r="G392" s="86"/>
    </row>
    <row r="393" spans="1:7" x14ac:dyDescent="0.25">
      <c r="A393" s="88"/>
      <c r="B393" s="89" t="s">
        <v>21</v>
      </c>
      <c r="C393" s="90">
        <v>6409</v>
      </c>
      <c r="D393" s="88"/>
      <c r="E393" s="91"/>
      <c r="F393" s="92"/>
      <c r="G393" s="93">
        <f>SUM(G390:G392)</f>
        <v>3000</v>
      </c>
    </row>
    <row r="394" spans="1:7" x14ac:dyDescent="0.25">
      <c r="A394" s="84"/>
    </row>
    <row r="395" spans="1:7" x14ac:dyDescent="0.25">
      <c r="B395" s="94" t="s">
        <v>210</v>
      </c>
      <c r="G395" s="96">
        <f>SUM(G393,G388,G383,G378,G374,G370,G355,G338,G333,G327)</f>
        <v>56018.048999999999</v>
      </c>
    </row>
    <row r="398" spans="1:7" x14ac:dyDescent="0.25">
      <c r="A398" s="83">
        <v>1000</v>
      </c>
      <c r="B398" s="84" t="s">
        <v>211</v>
      </c>
      <c r="C398" s="83">
        <v>6171</v>
      </c>
      <c r="D398" s="83">
        <v>5011</v>
      </c>
      <c r="E398" s="85">
        <v>6171100000001</v>
      </c>
      <c r="F398" s="84" t="s">
        <v>7</v>
      </c>
      <c r="G398" s="86">
        <v>5200</v>
      </c>
    </row>
    <row r="399" spans="1:7" x14ac:dyDescent="0.25">
      <c r="A399" s="83">
        <v>1000</v>
      </c>
      <c r="B399" s="84" t="s">
        <v>211</v>
      </c>
      <c r="C399" s="83">
        <v>6171</v>
      </c>
      <c r="D399" s="83">
        <v>5021</v>
      </c>
      <c r="E399" s="85">
        <v>6171100000001</v>
      </c>
      <c r="F399" s="84" t="s">
        <v>8</v>
      </c>
      <c r="G399" s="86">
        <v>150</v>
      </c>
    </row>
    <row r="400" spans="1:7" x14ac:dyDescent="0.25">
      <c r="A400" s="83">
        <v>1000</v>
      </c>
      <c r="B400" s="84" t="s">
        <v>211</v>
      </c>
      <c r="C400" s="83">
        <v>6171</v>
      </c>
      <c r="D400" s="83">
        <v>5031</v>
      </c>
      <c r="E400" s="85">
        <v>6171100000001</v>
      </c>
      <c r="F400" s="84" t="s">
        <v>9</v>
      </c>
      <c r="G400" s="86">
        <v>1290</v>
      </c>
    </row>
    <row r="401" spans="1:7" x14ac:dyDescent="0.25">
      <c r="A401" s="83">
        <v>1000</v>
      </c>
      <c r="B401" s="84" t="s">
        <v>211</v>
      </c>
      <c r="C401" s="83">
        <v>6171</v>
      </c>
      <c r="D401" s="83">
        <v>5032</v>
      </c>
      <c r="E401" s="85">
        <v>6171100000001</v>
      </c>
      <c r="F401" s="84" t="s">
        <v>10</v>
      </c>
      <c r="G401" s="86">
        <v>468</v>
      </c>
    </row>
    <row r="402" spans="1:7" x14ac:dyDescent="0.25">
      <c r="A402" s="83">
        <v>1000</v>
      </c>
      <c r="B402" s="84" t="s">
        <v>211</v>
      </c>
      <c r="C402" s="83">
        <v>6171</v>
      </c>
      <c r="D402" s="83">
        <v>5041</v>
      </c>
      <c r="E402" s="85">
        <v>6171100000001</v>
      </c>
      <c r="F402" s="84" t="s">
        <v>212</v>
      </c>
      <c r="G402" s="86">
        <v>10</v>
      </c>
    </row>
    <row r="403" spans="1:7" x14ac:dyDescent="0.25">
      <c r="A403" s="83">
        <v>1000</v>
      </c>
      <c r="B403" s="84" t="s">
        <v>211</v>
      </c>
      <c r="C403" s="83">
        <v>6171</v>
      </c>
      <c r="D403" s="83">
        <v>5136</v>
      </c>
      <c r="E403" s="85">
        <v>6171100000001</v>
      </c>
      <c r="F403" s="84" t="s">
        <v>11</v>
      </c>
      <c r="G403" s="86">
        <v>1</v>
      </c>
    </row>
    <row r="404" spans="1:7" x14ac:dyDescent="0.25">
      <c r="A404" s="83">
        <v>1000</v>
      </c>
      <c r="B404" s="84" t="s">
        <v>211</v>
      </c>
      <c r="C404" s="83">
        <v>6171</v>
      </c>
      <c r="D404" s="83">
        <v>5137</v>
      </c>
      <c r="E404" s="85">
        <v>6171100000001</v>
      </c>
      <c r="F404" s="84" t="s">
        <v>12</v>
      </c>
      <c r="G404" s="86">
        <v>2538</v>
      </c>
    </row>
    <row r="405" spans="1:7" x14ac:dyDescent="0.25">
      <c r="A405" s="83">
        <v>1000</v>
      </c>
      <c r="B405" s="84" t="s">
        <v>211</v>
      </c>
      <c r="C405" s="83">
        <v>6171</v>
      </c>
      <c r="D405" s="83">
        <v>5139</v>
      </c>
      <c r="E405" s="85">
        <v>6171100000001</v>
      </c>
      <c r="F405" s="84" t="s">
        <v>13</v>
      </c>
      <c r="G405" s="86">
        <v>800</v>
      </c>
    </row>
    <row r="406" spans="1:7" x14ac:dyDescent="0.25">
      <c r="A406" s="83">
        <v>1000</v>
      </c>
      <c r="B406" s="84" t="s">
        <v>211</v>
      </c>
      <c r="C406" s="83">
        <v>6171</v>
      </c>
      <c r="D406" s="83">
        <v>5162</v>
      </c>
      <c r="E406" s="85">
        <v>6171100000001</v>
      </c>
      <c r="F406" s="84" t="s">
        <v>213</v>
      </c>
      <c r="G406" s="86">
        <v>50</v>
      </c>
    </row>
    <row r="407" spans="1:7" x14ac:dyDescent="0.25">
      <c r="A407" s="83">
        <v>1000</v>
      </c>
      <c r="B407" s="84" t="s">
        <v>211</v>
      </c>
      <c r="C407" s="83">
        <v>6171</v>
      </c>
      <c r="D407" s="83">
        <v>5162</v>
      </c>
      <c r="E407" s="85">
        <v>6171100000001</v>
      </c>
      <c r="F407" s="84" t="s">
        <v>214</v>
      </c>
      <c r="G407" s="86">
        <v>220</v>
      </c>
    </row>
    <row r="408" spans="1:7" x14ac:dyDescent="0.25">
      <c r="A408" s="83">
        <v>1000</v>
      </c>
      <c r="B408" s="84" t="s">
        <v>211</v>
      </c>
      <c r="C408" s="83">
        <v>6171</v>
      </c>
      <c r="D408" s="83">
        <v>5162</v>
      </c>
      <c r="E408" s="85">
        <v>6171100000001</v>
      </c>
      <c r="F408" s="84" t="s">
        <v>215</v>
      </c>
      <c r="G408" s="86">
        <v>2905.28</v>
      </c>
    </row>
    <row r="409" spans="1:7" x14ac:dyDescent="0.25">
      <c r="A409" s="83">
        <v>1000</v>
      </c>
      <c r="B409" s="84" t="s">
        <v>211</v>
      </c>
      <c r="C409" s="83">
        <v>6171</v>
      </c>
      <c r="D409" s="83">
        <v>5167</v>
      </c>
      <c r="E409" s="85">
        <v>6171100000001</v>
      </c>
      <c r="F409" s="84" t="s">
        <v>15</v>
      </c>
      <c r="G409" s="86">
        <v>150</v>
      </c>
    </row>
    <row r="410" spans="1:7" x14ac:dyDescent="0.25">
      <c r="A410" s="83">
        <v>1000</v>
      </c>
      <c r="B410" s="84" t="s">
        <v>211</v>
      </c>
      <c r="C410" s="83">
        <v>6171</v>
      </c>
      <c r="D410" s="83">
        <v>5168</v>
      </c>
      <c r="E410" s="85">
        <v>6171100000001</v>
      </c>
      <c r="F410" s="84" t="s">
        <v>216</v>
      </c>
      <c r="G410" s="86">
        <v>5283.12</v>
      </c>
    </row>
    <row r="411" spans="1:7" x14ac:dyDescent="0.25">
      <c r="A411" s="83">
        <v>1000</v>
      </c>
      <c r="B411" s="84" t="s">
        <v>211</v>
      </c>
      <c r="C411" s="83">
        <v>6171</v>
      </c>
      <c r="D411" s="83">
        <v>5169</v>
      </c>
      <c r="E411" s="85">
        <v>6171100000001</v>
      </c>
      <c r="F411" s="84" t="s">
        <v>26</v>
      </c>
      <c r="G411" s="86">
        <v>987.37199999999996</v>
      </c>
    </row>
    <row r="412" spans="1:7" x14ac:dyDescent="0.25">
      <c r="A412" s="83">
        <v>1000</v>
      </c>
      <c r="B412" s="84" t="s">
        <v>211</v>
      </c>
      <c r="C412" s="83">
        <v>6171</v>
      </c>
      <c r="D412" s="83">
        <v>5171</v>
      </c>
      <c r="E412" s="85">
        <v>6171100000001</v>
      </c>
      <c r="F412" s="84" t="s">
        <v>17</v>
      </c>
      <c r="G412" s="86">
        <v>140</v>
      </c>
    </row>
    <row r="413" spans="1:7" x14ac:dyDescent="0.25">
      <c r="A413" s="83">
        <v>1000</v>
      </c>
      <c r="B413" s="84" t="s">
        <v>211</v>
      </c>
      <c r="C413" s="83">
        <v>6171</v>
      </c>
      <c r="D413" s="83">
        <v>5172</v>
      </c>
      <c r="E413" s="85">
        <v>6171100000001</v>
      </c>
      <c r="F413" s="84" t="s">
        <v>217</v>
      </c>
      <c r="G413" s="86">
        <v>390</v>
      </c>
    </row>
    <row r="414" spans="1:7" x14ac:dyDescent="0.25">
      <c r="A414" s="83">
        <v>1000</v>
      </c>
      <c r="B414" s="84" t="s">
        <v>211</v>
      </c>
      <c r="C414" s="83">
        <v>6171</v>
      </c>
      <c r="D414" s="83">
        <v>5173</v>
      </c>
      <c r="E414" s="85">
        <v>6171100000001</v>
      </c>
      <c r="F414" s="84" t="s">
        <v>18</v>
      </c>
      <c r="G414" s="86">
        <v>15</v>
      </c>
    </row>
    <row r="415" spans="1:7" x14ac:dyDescent="0.25">
      <c r="A415" s="83">
        <v>1000</v>
      </c>
      <c r="B415" s="84" t="s">
        <v>211</v>
      </c>
      <c r="C415" s="83">
        <v>6171</v>
      </c>
      <c r="D415" s="83">
        <v>5175</v>
      </c>
      <c r="E415" s="85">
        <v>6171100000001</v>
      </c>
      <c r="F415" s="84" t="s">
        <v>19</v>
      </c>
      <c r="G415" s="86">
        <v>10</v>
      </c>
    </row>
    <row r="416" spans="1:7" x14ac:dyDescent="0.25">
      <c r="A416" s="83">
        <v>1000</v>
      </c>
      <c r="B416" s="84" t="s">
        <v>211</v>
      </c>
      <c r="C416" s="83">
        <v>6171</v>
      </c>
      <c r="D416" s="83">
        <v>5176</v>
      </c>
      <c r="E416" s="85">
        <v>6171100000001</v>
      </c>
      <c r="F416" s="84" t="s">
        <v>218</v>
      </c>
      <c r="G416" s="86">
        <v>10</v>
      </c>
    </row>
    <row r="417" spans="1:7" x14ac:dyDescent="0.25">
      <c r="A417" s="83">
        <v>1000</v>
      </c>
      <c r="B417" s="84" t="s">
        <v>211</v>
      </c>
      <c r="C417" s="83">
        <v>6171</v>
      </c>
      <c r="D417" s="83">
        <v>5179</v>
      </c>
      <c r="E417" s="85">
        <v>6171100000001</v>
      </c>
      <c r="F417" s="84" t="s">
        <v>219</v>
      </c>
      <c r="G417" s="86">
        <v>10</v>
      </c>
    </row>
    <row r="418" spans="1:7" x14ac:dyDescent="0.25">
      <c r="A418" s="83">
        <v>1000</v>
      </c>
      <c r="B418" s="84" t="s">
        <v>211</v>
      </c>
      <c r="C418" s="83">
        <v>6171</v>
      </c>
      <c r="D418" s="83">
        <v>5901</v>
      </c>
      <c r="E418" s="85">
        <v>6171100000001</v>
      </c>
      <c r="F418" s="84" t="s">
        <v>220</v>
      </c>
      <c r="G418" s="86">
        <v>100</v>
      </c>
    </row>
    <row r="419" spans="1:7" ht="15.75" thickBot="1" x14ac:dyDescent="0.3">
      <c r="A419" s="83"/>
      <c r="B419" s="84"/>
      <c r="C419" s="83"/>
      <c r="D419" s="83"/>
      <c r="E419" s="85"/>
      <c r="F419" s="87" t="s">
        <v>575</v>
      </c>
      <c r="G419" s="86"/>
    </row>
    <row r="420" spans="1:7" x14ac:dyDescent="0.25">
      <c r="A420" s="88"/>
      <c r="B420" s="89" t="s">
        <v>21</v>
      </c>
      <c r="C420" s="90">
        <v>6171</v>
      </c>
      <c r="D420" s="88"/>
      <c r="E420" s="91"/>
      <c r="F420" s="92"/>
      <c r="G420" s="93">
        <f>SUM(G398:G419)</f>
        <v>20727.772000000001</v>
      </c>
    </row>
    <row r="421" spans="1:7" x14ac:dyDescent="0.25">
      <c r="A421" s="84"/>
    </row>
    <row r="422" spans="1:7" x14ac:dyDescent="0.25">
      <c r="B422" s="94" t="s">
        <v>237</v>
      </c>
      <c r="G422" s="96">
        <f>SUM(G420)</f>
        <v>20727.772000000001</v>
      </c>
    </row>
    <row r="425" spans="1:7" x14ac:dyDescent="0.25">
      <c r="A425" s="83">
        <v>1100</v>
      </c>
      <c r="B425" s="84" t="s">
        <v>238</v>
      </c>
      <c r="C425" s="83">
        <v>1014</v>
      </c>
      <c r="D425" s="83">
        <v>5169</v>
      </c>
      <c r="E425" s="85">
        <v>1014000000001</v>
      </c>
      <c r="F425" s="84" t="s">
        <v>239</v>
      </c>
      <c r="G425" s="86">
        <v>100</v>
      </c>
    </row>
    <row r="426" spans="1:7" ht="15.75" thickBot="1" x14ac:dyDescent="0.3">
      <c r="A426" s="83"/>
      <c r="B426" s="84"/>
      <c r="C426" s="83"/>
      <c r="D426" s="83"/>
      <c r="E426" s="85"/>
      <c r="F426" s="87" t="s">
        <v>575</v>
      </c>
      <c r="G426" s="86"/>
    </row>
    <row r="427" spans="1:7" x14ac:dyDescent="0.25">
      <c r="A427" s="88"/>
      <c r="B427" s="89" t="s">
        <v>21</v>
      </c>
      <c r="C427" s="90">
        <v>1014</v>
      </c>
      <c r="D427" s="88"/>
      <c r="E427" s="91"/>
      <c r="F427" s="92"/>
      <c r="G427" s="93">
        <f>SUM(G425:G426)</f>
        <v>100</v>
      </c>
    </row>
    <row r="428" spans="1:7" x14ac:dyDescent="0.25">
      <c r="A428" s="83"/>
      <c r="B428" s="94"/>
      <c r="C428" s="95"/>
      <c r="D428" s="83"/>
      <c r="E428" s="85"/>
      <c r="F428" s="84"/>
      <c r="G428" s="96"/>
    </row>
    <row r="429" spans="1:7" x14ac:dyDescent="0.25">
      <c r="A429" s="83">
        <v>1100</v>
      </c>
      <c r="B429" s="84" t="s">
        <v>240</v>
      </c>
      <c r="C429" s="83">
        <v>2212</v>
      </c>
      <c r="D429" s="83">
        <v>5139</v>
      </c>
      <c r="E429" s="85">
        <v>2212000000001</v>
      </c>
      <c r="F429" s="84" t="s">
        <v>241</v>
      </c>
      <c r="G429" s="86">
        <v>70</v>
      </c>
    </row>
    <row r="430" spans="1:7" x14ac:dyDescent="0.25">
      <c r="A430" s="83">
        <v>1100</v>
      </c>
      <c r="B430" s="84" t="s">
        <v>240</v>
      </c>
      <c r="C430" s="83">
        <v>2212</v>
      </c>
      <c r="D430" s="83">
        <v>5164</v>
      </c>
      <c r="E430" s="85">
        <v>2212000000001</v>
      </c>
      <c r="F430" s="84" t="s">
        <v>586</v>
      </c>
      <c r="G430" s="86">
        <v>136.80000000000001</v>
      </c>
    </row>
    <row r="431" spans="1:7" x14ac:dyDescent="0.25">
      <c r="A431" s="83">
        <v>1100</v>
      </c>
      <c r="B431" s="84" t="s">
        <v>240</v>
      </c>
      <c r="C431" s="83">
        <v>2212</v>
      </c>
      <c r="D431" s="83">
        <v>5166</v>
      </c>
      <c r="E431" s="85">
        <v>2212000000001</v>
      </c>
      <c r="F431" s="84" t="s">
        <v>242</v>
      </c>
      <c r="G431" s="86">
        <v>120</v>
      </c>
    </row>
    <row r="432" spans="1:7" x14ac:dyDescent="0.25">
      <c r="A432" s="83">
        <v>1100</v>
      </c>
      <c r="B432" s="84" t="s">
        <v>240</v>
      </c>
      <c r="C432" s="83">
        <v>2212</v>
      </c>
      <c r="D432" s="83">
        <v>5169</v>
      </c>
      <c r="E432" s="85">
        <v>2212000000001</v>
      </c>
      <c r="F432" s="84" t="s">
        <v>243</v>
      </c>
      <c r="G432" s="86">
        <v>200</v>
      </c>
    </row>
    <row r="433" spans="1:7" x14ac:dyDescent="0.25">
      <c r="A433" s="83">
        <v>1100</v>
      </c>
      <c r="B433" s="84" t="s">
        <v>240</v>
      </c>
      <c r="C433" s="83">
        <v>2212</v>
      </c>
      <c r="D433" s="83">
        <v>5171</v>
      </c>
      <c r="E433" s="85">
        <v>2212000000001</v>
      </c>
      <c r="F433" s="84" t="s">
        <v>244</v>
      </c>
      <c r="G433" s="86">
        <v>5000</v>
      </c>
    </row>
    <row r="434" spans="1:7" x14ac:dyDescent="0.25">
      <c r="A434" s="83">
        <v>1100</v>
      </c>
      <c r="B434" s="84" t="s">
        <v>240</v>
      </c>
      <c r="C434" s="83">
        <v>2212</v>
      </c>
      <c r="D434" s="83">
        <v>5171</v>
      </c>
      <c r="E434" s="85">
        <v>2212000000001</v>
      </c>
      <c r="F434" s="84" t="s">
        <v>245</v>
      </c>
      <c r="G434" s="86">
        <v>70</v>
      </c>
    </row>
    <row r="435" spans="1:7" x14ac:dyDescent="0.25">
      <c r="A435" s="83">
        <v>1100</v>
      </c>
      <c r="B435" s="84" t="s">
        <v>240</v>
      </c>
      <c r="C435" s="83">
        <v>2212</v>
      </c>
      <c r="D435" s="83">
        <v>5171</v>
      </c>
      <c r="E435" s="85">
        <v>2212000000001</v>
      </c>
      <c r="F435" s="84" t="s">
        <v>246</v>
      </c>
      <c r="G435" s="86">
        <v>1300</v>
      </c>
    </row>
    <row r="436" spans="1:7" x14ac:dyDescent="0.25">
      <c r="A436" s="83">
        <v>1100</v>
      </c>
      <c r="B436" s="84" t="s">
        <v>240</v>
      </c>
      <c r="C436" s="83">
        <v>2212</v>
      </c>
      <c r="D436" s="83">
        <v>5171</v>
      </c>
      <c r="E436" s="85">
        <v>2212000000001</v>
      </c>
      <c r="F436" s="84" t="s">
        <v>247</v>
      </c>
      <c r="G436" s="86">
        <v>1000</v>
      </c>
    </row>
    <row r="437" spans="1:7" x14ac:dyDescent="0.25">
      <c r="A437" s="83">
        <v>1100</v>
      </c>
      <c r="B437" s="84" t="s">
        <v>240</v>
      </c>
      <c r="C437" s="83">
        <v>2212</v>
      </c>
      <c r="D437" s="83">
        <v>5171</v>
      </c>
      <c r="E437" s="85">
        <v>2212000000001</v>
      </c>
      <c r="F437" s="84" t="s">
        <v>248</v>
      </c>
      <c r="G437" s="86">
        <v>1000</v>
      </c>
    </row>
    <row r="438" spans="1:7" ht="15.75" thickBot="1" x14ac:dyDescent="0.3">
      <c r="A438" s="83"/>
      <c r="B438" s="84"/>
      <c r="C438" s="83"/>
      <c r="D438" s="83"/>
      <c r="E438" s="85"/>
      <c r="F438" s="87" t="s">
        <v>575</v>
      </c>
      <c r="G438" s="99"/>
    </row>
    <row r="439" spans="1:7" x14ac:dyDescent="0.25">
      <c r="A439" s="88"/>
      <c r="B439" s="89" t="s">
        <v>21</v>
      </c>
      <c r="C439" s="90">
        <v>2212</v>
      </c>
      <c r="D439" s="88"/>
      <c r="E439" s="91"/>
      <c r="F439" s="92"/>
      <c r="G439" s="93">
        <f>SUM(G429:G438)</f>
        <v>8896.7999999999993</v>
      </c>
    </row>
    <row r="440" spans="1:7" x14ac:dyDescent="0.25">
      <c r="A440" s="83"/>
      <c r="B440" s="94"/>
      <c r="C440" s="95"/>
      <c r="D440" s="83"/>
      <c r="E440" s="85"/>
      <c r="F440" s="84"/>
      <c r="G440" s="96"/>
    </row>
    <row r="441" spans="1:7" x14ac:dyDescent="0.25">
      <c r="A441" s="83">
        <v>1100</v>
      </c>
      <c r="B441" s="84" t="s">
        <v>257</v>
      </c>
      <c r="C441" s="83">
        <v>2219</v>
      </c>
      <c r="D441" s="83">
        <v>5139</v>
      </c>
      <c r="E441" s="85">
        <v>2219000000001</v>
      </c>
      <c r="F441" s="84" t="s">
        <v>13</v>
      </c>
      <c r="G441" s="86">
        <v>40</v>
      </c>
    </row>
    <row r="442" spans="1:7" x14ac:dyDescent="0.25">
      <c r="A442" s="83">
        <v>1100</v>
      </c>
      <c r="B442" s="84" t="s">
        <v>257</v>
      </c>
      <c r="C442" s="83">
        <v>2219</v>
      </c>
      <c r="D442" s="83">
        <v>5164</v>
      </c>
      <c r="E442" s="85">
        <v>2219000000001</v>
      </c>
      <c r="F442" s="84" t="s">
        <v>258</v>
      </c>
      <c r="G442" s="86">
        <v>5.2</v>
      </c>
    </row>
    <row r="443" spans="1:7" x14ac:dyDescent="0.25">
      <c r="A443" s="83">
        <v>1100</v>
      </c>
      <c r="B443" s="84" t="s">
        <v>257</v>
      </c>
      <c r="C443" s="83">
        <v>2219</v>
      </c>
      <c r="D443" s="83">
        <v>5166</v>
      </c>
      <c r="E443" s="85">
        <v>2219000000001</v>
      </c>
      <c r="F443" s="84" t="s">
        <v>163</v>
      </c>
      <c r="G443" s="86">
        <v>50</v>
      </c>
    </row>
    <row r="444" spans="1:7" x14ac:dyDescent="0.25">
      <c r="A444" s="83">
        <v>1100</v>
      </c>
      <c r="B444" s="84" t="s">
        <v>257</v>
      </c>
      <c r="C444" s="83">
        <v>2219</v>
      </c>
      <c r="D444" s="83">
        <v>5169</v>
      </c>
      <c r="E444" s="85">
        <v>2219000000001</v>
      </c>
      <c r="F444" s="84" t="s">
        <v>259</v>
      </c>
      <c r="G444" s="86">
        <v>0</v>
      </c>
    </row>
    <row r="445" spans="1:7" x14ac:dyDescent="0.25">
      <c r="A445" s="83">
        <v>1100</v>
      </c>
      <c r="B445" s="84" t="s">
        <v>257</v>
      </c>
      <c r="C445" s="83">
        <v>2219</v>
      </c>
      <c r="D445" s="83">
        <v>5171</v>
      </c>
      <c r="E445" s="85">
        <v>2219000000001</v>
      </c>
      <c r="F445" s="84" t="s">
        <v>17</v>
      </c>
      <c r="G445" s="86">
        <v>120</v>
      </c>
    </row>
    <row r="446" spans="1:7" ht="15.75" thickBot="1" x14ac:dyDescent="0.3">
      <c r="A446" s="83"/>
      <c r="B446" s="84"/>
      <c r="C446" s="83"/>
      <c r="D446" s="83"/>
      <c r="E446" s="85"/>
      <c r="F446" s="87" t="s">
        <v>575</v>
      </c>
      <c r="G446" s="86"/>
    </row>
    <row r="447" spans="1:7" x14ac:dyDescent="0.25">
      <c r="A447" s="88"/>
      <c r="B447" s="89" t="s">
        <v>21</v>
      </c>
      <c r="C447" s="90">
        <v>2219</v>
      </c>
      <c r="D447" s="88"/>
      <c r="E447" s="91"/>
      <c r="F447" s="92"/>
      <c r="G447" s="93">
        <f>SUM(G441:G446)</f>
        <v>215.2</v>
      </c>
    </row>
    <row r="448" spans="1:7" x14ac:dyDescent="0.25">
      <c r="A448" s="83"/>
      <c r="B448" s="94"/>
      <c r="C448" s="95"/>
      <c r="D448" s="83"/>
      <c r="E448" s="85"/>
      <c r="F448" s="84"/>
      <c r="G448" s="96"/>
    </row>
    <row r="449" spans="1:7" x14ac:dyDescent="0.25">
      <c r="A449" s="83">
        <v>1100</v>
      </c>
      <c r="B449" s="84" t="s">
        <v>263</v>
      </c>
      <c r="C449" s="83">
        <v>2292</v>
      </c>
      <c r="D449" s="83">
        <v>5171</v>
      </c>
      <c r="E449" s="85">
        <v>2292000000001</v>
      </c>
      <c r="F449" s="84" t="s">
        <v>17</v>
      </c>
      <c r="G449" s="86">
        <v>20</v>
      </c>
    </row>
    <row r="450" spans="1:7" x14ac:dyDescent="0.25">
      <c r="A450" s="83">
        <v>1100</v>
      </c>
      <c r="B450" s="84" t="s">
        <v>263</v>
      </c>
      <c r="C450" s="83">
        <v>2292</v>
      </c>
      <c r="D450" s="83">
        <v>5323</v>
      </c>
      <c r="E450" s="85">
        <v>2292000000001</v>
      </c>
      <c r="F450" s="84" t="s">
        <v>264</v>
      </c>
      <c r="G450" s="86">
        <v>1100</v>
      </c>
    </row>
    <row r="451" spans="1:7" ht="15.75" thickBot="1" x14ac:dyDescent="0.3">
      <c r="A451" s="83"/>
      <c r="B451" s="84"/>
      <c r="C451" s="83"/>
      <c r="D451" s="83"/>
      <c r="E451" s="85"/>
      <c r="F451" s="87" t="s">
        <v>575</v>
      </c>
      <c r="G451" s="86"/>
    </row>
    <row r="452" spans="1:7" x14ac:dyDescent="0.25">
      <c r="A452" s="88"/>
      <c r="B452" s="89" t="s">
        <v>21</v>
      </c>
      <c r="C452" s="90">
        <v>2292</v>
      </c>
      <c r="D452" s="88"/>
      <c r="E452" s="91"/>
      <c r="F452" s="92"/>
      <c r="G452" s="93">
        <f>SUM(G449:G451)</f>
        <v>1120</v>
      </c>
    </row>
    <row r="453" spans="1:7" x14ac:dyDescent="0.25">
      <c r="A453" s="83"/>
      <c r="B453" s="94"/>
      <c r="C453" s="95"/>
      <c r="D453" s="83"/>
      <c r="E453" s="85"/>
      <c r="F453" s="84"/>
      <c r="G453" s="96"/>
    </row>
    <row r="454" spans="1:7" x14ac:dyDescent="0.25">
      <c r="A454" s="83">
        <v>1100</v>
      </c>
      <c r="B454" s="84" t="s">
        <v>265</v>
      </c>
      <c r="C454" s="83">
        <v>2294</v>
      </c>
      <c r="D454" s="83">
        <v>5323</v>
      </c>
      <c r="E454" s="85">
        <v>2294000000001</v>
      </c>
      <c r="F454" s="84" t="s">
        <v>266</v>
      </c>
      <c r="G454" s="86">
        <v>1220</v>
      </c>
    </row>
    <row r="455" spans="1:7" ht="15.75" thickBot="1" x14ac:dyDescent="0.3">
      <c r="A455" s="83"/>
      <c r="B455" s="84"/>
      <c r="C455" s="83"/>
      <c r="D455" s="83"/>
      <c r="E455" s="85"/>
      <c r="F455" s="87" t="s">
        <v>575</v>
      </c>
      <c r="G455" s="86"/>
    </row>
    <row r="456" spans="1:7" x14ac:dyDescent="0.25">
      <c r="A456" s="88"/>
      <c r="B456" s="89" t="s">
        <v>21</v>
      </c>
      <c r="C456" s="90">
        <v>2294</v>
      </c>
      <c r="D456" s="88"/>
      <c r="E456" s="91"/>
      <c r="F456" s="92"/>
      <c r="G456" s="93">
        <f>SUM(G454:G455)</f>
        <v>1220</v>
      </c>
    </row>
    <row r="457" spans="1:7" x14ac:dyDescent="0.25">
      <c r="A457" s="83"/>
      <c r="B457" s="94"/>
      <c r="C457" s="95"/>
      <c r="D457" s="83"/>
      <c r="E457" s="85"/>
      <c r="F457" s="84"/>
      <c r="G457" s="96"/>
    </row>
    <row r="458" spans="1:7" x14ac:dyDescent="0.25">
      <c r="A458" s="83">
        <v>1100</v>
      </c>
      <c r="B458" s="84" t="s">
        <v>267</v>
      </c>
      <c r="C458" s="83">
        <v>2310</v>
      </c>
      <c r="D458" s="83">
        <v>5011</v>
      </c>
      <c r="E458" s="85">
        <v>2310000000001</v>
      </c>
      <c r="F458" s="84" t="s">
        <v>7</v>
      </c>
      <c r="G458" s="86">
        <v>844</v>
      </c>
    </row>
    <row r="459" spans="1:7" x14ac:dyDescent="0.25">
      <c r="A459" s="83">
        <v>1100</v>
      </c>
      <c r="B459" s="84" t="s">
        <v>267</v>
      </c>
      <c r="C459" s="83">
        <v>2310</v>
      </c>
      <c r="D459" s="83">
        <v>5021</v>
      </c>
      <c r="E459" s="85">
        <v>2310000000001</v>
      </c>
      <c r="F459" s="84" t="s">
        <v>8</v>
      </c>
      <c r="G459" s="86">
        <v>250</v>
      </c>
    </row>
    <row r="460" spans="1:7" x14ac:dyDescent="0.25">
      <c r="A460" s="83">
        <v>1100</v>
      </c>
      <c r="B460" s="84" t="s">
        <v>267</v>
      </c>
      <c r="C460" s="83">
        <v>2310</v>
      </c>
      <c r="D460" s="83">
        <v>5031</v>
      </c>
      <c r="E460" s="85">
        <v>2310000000001</v>
      </c>
      <c r="F460" s="84" t="s">
        <v>9</v>
      </c>
      <c r="G460" s="86">
        <v>210</v>
      </c>
    </row>
    <row r="461" spans="1:7" x14ac:dyDescent="0.25">
      <c r="A461" s="83">
        <v>1100</v>
      </c>
      <c r="B461" s="84" t="s">
        <v>267</v>
      </c>
      <c r="C461" s="83">
        <v>2310</v>
      </c>
      <c r="D461" s="83">
        <v>5032</v>
      </c>
      <c r="E461" s="85">
        <v>2310000000001</v>
      </c>
      <c r="F461" s="84" t="s">
        <v>10</v>
      </c>
      <c r="G461" s="86">
        <v>76</v>
      </c>
    </row>
    <row r="462" spans="1:7" x14ac:dyDescent="0.25">
      <c r="A462" s="83">
        <v>1100</v>
      </c>
      <c r="B462" s="84" t="s">
        <v>267</v>
      </c>
      <c r="C462" s="83">
        <v>2310</v>
      </c>
      <c r="D462" s="83">
        <v>5132</v>
      </c>
      <c r="E462" s="85">
        <v>2310000000001</v>
      </c>
      <c r="F462" s="84" t="s">
        <v>59</v>
      </c>
      <c r="G462" s="86">
        <v>8</v>
      </c>
    </row>
    <row r="463" spans="1:7" x14ac:dyDescent="0.25">
      <c r="A463" s="83">
        <v>1100</v>
      </c>
      <c r="B463" s="84" t="s">
        <v>267</v>
      </c>
      <c r="C463" s="83">
        <v>2310</v>
      </c>
      <c r="D463" s="83">
        <v>5134</v>
      </c>
      <c r="E463" s="85">
        <v>2310000000001</v>
      </c>
      <c r="F463" s="84" t="s">
        <v>268</v>
      </c>
      <c r="G463" s="86">
        <v>20</v>
      </c>
    </row>
    <row r="464" spans="1:7" x14ac:dyDescent="0.25">
      <c r="A464" s="83">
        <v>1100</v>
      </c>
      <c r="B464" s="84" t="s">
        <v>267</v>
      </c>
      <c r="C464" s="83">
        <v>2310</v>
      </c>
      <c r="D464" s="83">
        <v>5137</v>
      </c>
      <c r="E464" s="85">
        <v>2310000000001</v>
      </c>
      <c r="F464" s="84" t="s">
        <v>12</v>
      </c>
      <c r="G464" s="86">
        <v>20</v>
      </c>
    </row>
    <row r="465" spans="1:7" x14ac:dyDescent="0.25">
      <c r="A465" s="83">
        <v>1100</v>
      </c>
      <c r="B465" s="84" t="s">
        <v>267</v>
      </c>
      <c r="C465" s="83">
        <v>2310</v>
      </c>
      <c r="D465" s="83">
        <v>5139</v>
      </c>
      <c r="E465" s="85">
        <v>2310000000001</v>
      </c>
      <c r="F465" s="84" t="s">
        <v>13</v>
      </c>
      <c r="G465" s="86">
        <v>450</v>
      </c>
    </row>
    <row r="466" spans="1:7" x14ac:dyDescent="0.25">
      <c r="A466" s="83">
        <v>1100</v>
      </c>
      <c r="B466" s="84" t="s">
        <v>267</v>
      </c>
      <c r="C466" s="83">
        <v>2310</v>
      </c>
      <c r="D466" s="83">
        <v>5151</v>
      </c>
      <c r="E466" s="85">
        <v>2310000000001</v>
      </c>
      <c r="F466" s="84" t="s">
        <v>269</v>
      </c>
      <c r="G466" s="86">
        <v>7000</v>
      </c>
    </row>
    <row r="467" spans="1:7" x14ac:dyDescent="0.25">
      <c r="A467" s="83">
        <v>1100</v>
      </c>
      <c r="B467" s="84" t="s">
        <v>267</v>
      </c>
      <c r="C467" s="83">
        <v>2310</v>
      </c>
      <c r="D467" s="83">
        <v>5154</v>
      </c>
      <c r="E467" s="85">
        <v>2310000000001</v>
      </c>
      <c r="F467" s="84" t="s">
        <v>270</v>
      </c>
      <c r="G467" s="86">
        <v>1000</v>
      </c>
    </row>
    <row r="468" spans="1:7" x14ac:dyDescent="0.25">
      <c r="A468" s="83">
        <v>1100</v>
      </c>
      <c r="B468" s="84" t="s">
        <v>267</v>
      </c>
      <c r="C468" s="83">
        <v>2310</v>
      </c>
      <c r="D468" s="83">
        <v>5156</v>
      </c>
      <c r="E468" s="85">
        <v>2310000000001</v>
      </c>
      <c r="F468" s="84" t="s">
        <v>136</v>
      </c>
      <c r="G468" s="86">
        <v>60</v>
      </c>
    </row>
    <row r="469" spans="1:7" x14ac:dyDescent="0.25">
      <c r="A469" s="83">
        <v>1100</v>
      </c>
      <c r="B469" s="84" t="s">
        <v>267</v>
      </c>
      <c r="C469" s="83">
        <v>2310</v>
      </c>
      <c r="D469" s="83">
        <v>5161</v>
      </c>
      <c r="E469" s="85">
        <v>2310000000001</v>
      </c>
      <c r="F469" s="84" t="s">
        <v>137</v>
      </c>
      <c r="G469" s="86">
        <v>100</v>
      </c>
    </row>
    <row r="470" spans="1:7" x14ac:dyDescent="0.25">
      <c r="A470" s="83">
        <v>1100</v>
      </c>
      <c r="B470" s="84" t="s">
        <v>267</v>
      </c>
      <c r="C470" s="83">
        <v>2310</v>
      </c>
      <c r="D470" s="83">
        <v>5162</v>
      </c>
      <c r="E470" s="85">
        <v>2310000000001</v>
      </c>
      <c r="F470" s="84" t="s">
        <v>271</v>
      </c>
      <c r="G470" s="86">
        <v>28</v>
      </c>
    </row>
    <row r="471" spans="1:7" x14ac:dyDescent="0.25">
      <c r="A471" s="83">
        <v>1100</v>
      </c>
      <c r="B471" s="84" t="s">
        <v>267</v>
      </c>
      <c r="C471" s="83">
        <v>2310</v>
      </c>
      <c r="D471" s="83">
        <v>5164</v>
      </c>
      <c r="E471" s="85">
        <v>2310000000001</v>
      </c>
      <c r="F471" s="84" t="s">
        <v>272</v>
      </c>
      <c r="G471" s="86">
        <v>50</v>
      </c>
    </row>
    <row r="472" spans="1:7" x14ac:dyDescent="0.25">
      <c r="A472" s="83">
        <v>1100</v>
      </c>
      <c r="B472" s="84" t="s">
        <v>267</v>
      </c>
      <c r="C472" s="83">
        <v>2310</v>
      </c>
      <c r="D472" s="83">
        <v>5166</v>
      </c>
      <c r="E472" s="85">
        <v>2310000000001</v>
      </c>
      <c r="F472" s="84" t="s">
        <v>163</v>
      </c>
      <c r="G472" s="86">
        <v>20</v>
      </c>
    </row>
    <row r="473" spans="1:7" x14ac:dyDescent="0.25">
      <c r="A473" s="83">
        <v>1100</v>
      </c>
      <c r="B473" s="84" t="s">
        <v>267</v>
      </c>
      <c r="C473" s="83">
        <v>2310</v>
      </c>
      <c r="D473" s="83">
        <v>5169</v>
      </c>
      <c r="E473" s="85">
        <v>2310000000001</v>
      </c>
      <c r="F473" s="84" t="s">
        <v>273</v>
      </c>
      <c r="G473" s="86">
        <v>726</v>
      </c>
    </row>
    <row r="474" spans="1:7" x14ac:dyDescent="0.25">
      <c r="A474" s="83">
        <v>1100</v>
      </c>
      <c r="B474" s="84" t="s">
        <v>267</v>
      </c>
      <c r="C474" s="83">
        <v>2310</v>
      </c>
      <c r="D474" s="83">
        <v>5169</v>
      </c>
      <c r="E474" s="85">
        <v>2310000000001</v>
      </c>
      <c r="F474" s="84" t="s">
        <v>274</v>
      </c>
      <c r="G474" s="86">
        <v>594</v>
      </c>
    </row>
    <row r="475" spans="1:7" x14ac:dyDescent="0.25">
      <c r="A475" s="83">
        <v>1100</v>
      </c>
      <c r="B475" s="84" t="s">
        <v>267</v>
      </c>
      <c r="C475" s="83">
        <v>2310</v>
      </c>
      <c r="D475" s="83">
        <v>5169</v>
      </c>
      <c r="E475" s="85">
        <v>2310000000001</v>
      </c>
      <c r="F475" s="84" t="s">
        <v>275</v>
      </c>
      <c r="G475" s="86">
        <v>220</v>
      </c>
    </row>
    <row r="476" spans="1:7" x14ac:dyDescent="0.25">
      <c r="A476" s="83">
        <v>1100</v>
      </c>
      <c r="B476" s="84" t="s">
        <v>267</v>
      </c>
      <c r="C476" s="83">
        <v>2310</v>
      </c>
      <c r="D476" s="83">
        <v>5171</v>
      </c>
      <c r="E476" s="85">
        <v>2310000000001</v>
      </c>
      <c r="F476" s="84" t="s">
        <v>17</v>
      </c>
      <c r="G476" s="86">
        <v>2000</v>
      </c>
    </row>
    <row r="477" spans="1:7" x14ac:dyDescent="0.25">
      <c r="A477" s="83">
        <v>1100</v>
      </c>
      <c r="B477" s="84" t="s">
        <v>267</v>
      </c>
      <c r="C477" s="83">
        <v>2310</v>
      </c>
      <c r="D477" s="83">
        <v>5171</v>
      </c>
      <c r="E477" s="85">
        <v>2310000000001</v>
      </c>
      <c r="F477" s="84" t="s">
        <v>276</v>
      </c>
      <c r="G477" s="86">
        <v>1500</v>
      </c>
    </row>
    <row r="478" spans="1:7" x14ac:dyDescent="0.25">
      <c r="A478" s="83">
        <v>1100</v>
      </c>
      <c r="B478" s="84" t="s">
        <v>267</v>
      </c>
      <c r="C478" s="83">
        <v>2310</v>
      </c>
      <c r="D478" s="83">
        <v>5362</v>
      </c>
      <c r="E478" s="85">
        <v>2310000000001</v>
      </c>
      <c r="F478" s="84" t="s">
        <v>277</v>
      </c>
      <c r="G478" s="86">
        <v>472</v>
      </c>
    </row>
    <row r="479" spans="1:7" ht="15.75" thickBot="1" x14ac:dyDescent="0.3">
      <c r="A479" s="83"/>
      <c r="B479" s="84"/>
      <c r="C479" s="83"/>
      <c r="D479" s="83"/>
      <c r="E479" s="85"/>
      <c r="F479" s="87" t="s">
        <v>575</v>
      </c>
      <c r="G479" s="86"/>
    </row>
    <row r="480" spans="1:7" x14ac:dyDescent="0.25">
      <c r="A480" s="88"/>
      <c r="B480" s="89" t="s">
        <v>21</v>
      </c>
      <c r="C480" s="90">
        <v>2310</v>
      </c>
      <c r="D480" s="88"/>
      <c r="E480" s="91"/>
      <c r="F480" s="92"/>
      <c r="G480" s="93">
        <f>SUM(G458:G479)</f>
        <v>15648</v>
      </c>
    </row>
    <row r="481" spans="1:7" x14ac:dyDescent="0.25">
      <c r="A481" s="83"/>
      <c r="B481" s="94"/>
      <c r="C481" s="95"/>
      <c r="D481" s="83"/>
      <c r="E481" s="85"/>
      <c r="F481" s="84"/>
      <c r="G481" s="96"/>
    </row>
    <row r="482" spans="1:7" x14ac:dyDescent="0.25">
      <c r="A482" s="83">
        <v>1100</v>
      </c>
      <c r="B482" s="84" t="s">
        <v>283</v>
      </c>
      <c r="C482" s="83">
        <v>2321</v>
      </c>
      <c r="D482" s="83">
        <v>5011</v>
      </c>
      <c r="E482" s="85">
        <v>2321000000001</v>
      </c>
      <c r="F482" s="84" t="s">
        <v>7</v>
      </c>
      <c r="G482" s="86">
        <v>824</v>
      </c>
    </row>
    <row r="483" spans="1:7" x14ac:dyDescent="0.25">
      <c r="A483" s="83">
        <v>1100</v>
      </c>
      <c r="B483" s="84" t="s">
        <v>283</v>
      </c>
      <c r="C483" s="83">
        <v>2321</v>
      </c>
      <c r="D483" s="83">
        <v>5031</v>
      </c>
      <c r="E483" s="85">
        <v>2321000000001</v>
      </c>
      <c r="F483" s="84" t="s">
        <v>9</v>
      </c>
      <c r="G483" s="86">
        <v>205</v>
      </c>
    </row>
    <row r="484" spans="1:7" x14ac:dyDescent="0.25">
      <c r="A484" s="83">
        <v>1100</v>
      </c>
      <c r="B484" s="84" t="s">
        <v>283</v>
      </c>
      <c r="C484" s="83">
        <v>2321</v>
      </c>
      <c r="D484" s="83">
        <v>5032</v>
      </c>
      <c r="E484" s="85">
        <v>2321000000001</v>
      </c>
      <c r="F484" s="84" t="s">
        <v>10</v>
      </c>
      <c r="G484" s="86">
        <v>75</v>
      </c>
    </row>
    <row r="485" spans="1:7" x14ac:dyDescent="0.25">
      <c r="A485" s="83">
        <v>1100</v>
      </c>
      <c r="B485" s="84" t="s">
        <v>283</v>
      </c>
      <c r="C485" s="83">
        <v>2321</v>
      </c>
      <c r="D485" s="83">
        <v>5132</v>
      </c>
      <c r="E485" s="85">
        <v>2321000000001</v>
      </c>
      <c r="F485" s="84" t="s">
        <v>59</v>
      </c>
      <c r="G485" s="86">
        <v>5</v>
      </c>
    </row>
    <row r="486" spans="1:7" x14ac:dyDescent="0.25">
      <c r="A486" s="83">
        <v>1100</v>
      </c>
      <c r="B486" s="84" t="s">
        <v>283</v>
      </c>
      <c r="C486" s="83">
        <v>2321</v>
      </c>
      <c r="D486" s="83">
        <v>5134</v>
      </c>
      <c r="E486" s="85">
        <v>2321000000001</v>
      </c>
      <c r="F486" s="84" t="s">
        <v>268</v>
      </c>
      <c r="G486" s="86">
        <v>10</v>
      </c>
    </row>
    <row r="487" spans="1:7" x14ac:dyDescent="0.25">
      <c r="A487" s="83">
        <v>1100</v>
      </c>
      <c r="B487" s="84" t="s">
        <v>283</v>
      </c>
      <c r="C487" s="83">
        <v>2321</v>
      </c>
      <c r="D487" s="83">
        <v>5137</v>
      </c>
      <c r="E487" s="85">
        <v>2321000000001</v>
      </c>
      <c r="F487" s="84" t="s">
        <v>12</v>
      </c>
      <c r="G487" s="86">
        <v>20</v>
      </c>
    </row>
    <row r="488" spans="1:7" x14ac:dyDescent="0.25">
      <c r="A488" s="83">
        <v>1100</v>
      </c>
      <c r="B488" s="84" t="s">
        <v>283</v>
      </c>
      <c r="C488" s="83">
        <v>2321</v>
      </c>
      <c r="D488" s="83">
        <v>5139</v>
      </c>
      <c r="E488" s="85">
        <v>2321000000001</v>
      </c>
      <c r="F488" s="84" t="s">
        <v>284</v>
      </c>
      <c r="G488" s="86">
        <v>500</v>
      </c>
    </row>
    <row r="489" spans="1:7" x14ac:dyDescent="0.25">
      <c r="A489" s="83">
        <v>1100</v>
      </c>
      <c r="B489" s="84" t="s">
        <v>283</v>
      </c>
      <c r="C489" s="83">
        <v>2321</v>
      </c>
      <c r="D489" s="83">
        <v>5154</v>
      </c>
      <c r="E489" s="85">
        <v>2321000000001</v>
      </c>
      <c r="F489" s="84" t="s">
        <v>270</v>
      </c>
      <c r="G489" s="86">
        <v>4500</v>
      </c>
    </row>
    <row r="490" spans="1:7" x14ac:dyDescent="0.25">
      <c r="A490" s="83">
        <v>1100</v>
      </c>
      <c r="B490" s="84" t="s">
        <v>283</v>
      </c>
      <c r="C490" s="83">
        <v>2321</v>
      </c>
      <c r="D490" s="83">
        <v>5156</v>
      </c>
      <c r="E490" s="85">
        <v>2321000000001</v>
      </c>
      <c r="F490" s="84" t="s">
        <v>285</v>
      </c>
      <c r="G490" s="86">
        <v>100</v>
      </c>
    </row>
    <row r="491" spans="1:7" x14ac:dyDescent="0.25">
      <c r="A491" s="83">
        <v>1100</v>
      </c>
      <c r="B491" s="84" t="s">
        <v>283</v>
      </c>
      <c r="C491" s="83">
        <v>2321</v>
      </c>
      <c r="D491" s="83">
        <v>5162</v>
      </c>
      <c r="E491" s="85">
        <v>2321000000001</v>
      </c>
      <c r="F491" s="84" t="s">
        <v>286</v>
      </c>
      <c r="G491" s="86">
        <v>80</v>
      </c>
    </row>
    <row r="492" spans="1:7" x14ac:dyDescent="0.25">
      <c r="A492" s="83">
        <v>1100</v>
      </c>
      <c r="B492" s="84" t="s">
        <v>283</v>
      </c>
      <c r="C492" s="83">
        <v>2321</v>
      </c>
      <c r="D492" s="83">
        <v>5169</v>
      </c>
      <c r="E492" s="85">
        <v>2321000000001</v>
      </c>
      <c r="F492" s="84" t="s">
        <v>287</v>
      </c>
      <c r="G492" s="86">
        <v>2800</v>
      </c>
    </row>
    <row r="493" spans="1:7" x14ac:dyDescent="0.25">
      <c r="A493" s="83">
        <v>1100</v>
      </c>
      <c r="B493" s="84" t="s">
        <v>283</v>
      </c>
      <c r="C493" s="83">
        <v>2321</v>
      </c>
      <c r="D493" s="83">
        <v>5169</v>
      </c>
      <c r="E493" s="85">
        <v>2321000000001</v>
      </c>
      <c r="F493" s="84" t="s">
        <v>273</v>
      </c>
      <c r="G493" s="86">
        <v>738</v>
      </c>
    </row>
    <row r="494" spans="1:7" x14ac:dyDescent="0.25">
      <c r="A494" s="83">
        <v>1100</v>
      </c>
      <c r="B494" s="84" t="s">
        <v>283</v>
      </c>
      <c r="C494" s="83">
        <v>2321</v>
      </c>
      <c r="D494" s="83">
        <v>5169</v>
      </c>
      <c r="E494" s="85">
        <v>2321000000001</v>
      </c>
      <c r="F494" s="84" t="s">
        <v>288</v>
      </c>
      <c r="G494" s="86">
        <v>540</v>
      </c>
    </row>
    <row r="495" spans="1:7" x14ac:dyDescent="0.25">
      <c r="A495" s="83">
        <v>1100</v>
      </c>
      <c r="B495" s="84" t="s">
        <v>283</v>
      </c>
      <c r="C495" s="83">
        <v>2321</v>
      </c>
      <c r="D495" s="83">
        <v>5169</v>
      </c>
      <c r="E495" s="85">
        <v>2321000000001</v>
      </c>
      <c r="F495" s="84" t="s">
        <v>289</v>
      </c>
      <c r="G495" s="86">
        <v>550</v>
      </c>
    </row>
    <row r="496" spans="1:7" x14ac:dyDescent="0.25">
      <c r="A496" s="83">
        <v>1100</v>
      </c>
      <c r="B496" s="84" t="s">
        <v>283</v>
      </c>
      <c r="C496" s="83">
        <v>2321</v>
      </c>
      <c r="D496" s="83">
        <v>5171</v>
      </c>
      <c r="E496" s="85">
        <v>2321000000001</v>
      </c>
      <c r="F496" s="84" t="s">
        <v>290</v>
      </c>
      <c r="G496" s="86">
        <v>900</v>
      </c>
    </row>
    <row r="497" spans="1:7" x14ac:dyDescent="0.25">
      <c r="A497" s="83">
        <v>1100</v>
      </c>
      <c r="B497" s="84" t="s">
        <v>283</v>
      </c>
      <c r="C497" s="83">
        <v>2321</v>
      </c>
      <c r="D497" s="83">
        <v>5171</v>
      </c>
      <c r="E497" s="85">
        <v>2321000000001</v>
      </c>
      <c r="F497" s="84" t="s">
        <v>17</v>
      </c>
      <c r="G497" s="86">
        <v>1200</v>
      </c>
    </row>
    <row r="498" spans="1:7" x14ac:dyDescent="0.25">
      <c r="A498" s="83">
        <v>1100</v>
      </c>
      <c r="B498" s="84" t="s">
        <v>283</v>
      </c>
      <c r="C498" s="83">
        <v>2321</v>
      </c>
      <c r="D498" s="83">
        <v>5171</v>
      </c>
      <c r="E498" s="85">
        <v>2321000000001</v>
      </c>
      <c r="F498" s="84" t="s">
        <v>291</v>
      </c>
      <c r="G498" s="86">
        <v>1000</v>
      </c>
    </row>
    <row r="499" spans="1:7" x14ac:dyDescent="0.25">
      <c r="A499" s="83">
        <v>1100</v>
      </c>
      <c r="B499" s="84" t="s">
        <v>283</v>
      </c>
      <c r="C499" s="83">
        <v>2321</v>
      </c>
      <c r="D499" s="83">
        <v>5171</v>
      </c>
      <c r="E499" s="85">
        <v>2321000000001</v>
      </c>
      <c r="F499" s="84" t="s">
        <v>292</v>
      </c>
      <c r="G499" s="86">
        <v>160</v>
      </c>
    </row>
    <row r="500" spans="1:7" x14ac:dyDescent="0.25">
      <c r="A500" s="83">
        <v>1100</v>
      </c>
      <c r="B500" s="84" t="s">
        <v>283</v>
      </c>
      <c r="C500" s="83">
        <v>2321</v>
      </c>
      <c r="D500" s="83">
        <v>5362</v>
      </c>
      <c r="E500" s="85">
        <v>2321000000001</v>
      </c>
      <c r="F500" s="84" t="s">
        <v>293</v>
      </c>
      <c r="G500" s="86">
        <v>60</v>
      </c>
    </row>
    <row r="501" spans="1:7" ht="15.75" thickBot="1" x14ac:dyDescent="0.3">
      <c r="A501" s="83"/>
      <c r="B501" s="84"/>
      <c r="C501" s="83"/>
      <c r="D501" s="83"/>
      <c r="E501" s="85"/>
      <c r="F501" s="87" t="s">
        <v>575</v>
      </c>
      <c r="G501" s="86"/>
    </row>
    <row r="502" spans="1:7" x14ac:dyDescent="0.25">
      <c r="A502" s="88"/>
      <c r="B502" s="89" t="s">
        <v>21</v>
      </c>
      <c r="C502" s="90">
        <v>2321</v>
      </c>
      <c r="D502" s="88"/>
      <c r="E502" s="91"/>
      <c r="F502" s="92"/>
      <c r="G502" s="93">
        <f>SUM(G482:G501)</f>
        <v>14267</v>
      </c>
    </row>
    <row r="503" spans="1:7" x14ac:dyDescent="0.25">
      <c r="A503" s="83"/>
      <c r="B503" s="94"/>
      <c r="C503" s="95"/>
      <c r="D503" s="83"/>
      <c r="E503" s="85"/>
      <c r="F503" s="84"/>
      <c r="G503" s="96"/>
    </row>
    <row r="504" spans="1:7" x14ac:dyDescent="0.25">
      <c r="A504" s="83">
        <v>1100</v>
      </c>
      <c r="B504" s="84" t="s">
        <v>297</v>
      </c>
      <c r="C504" s="83">
        <v>3113</v>
      </c>
      <c r="D504" s="83">
        <v>5021</v>
      </c>
      <c r="E504" s="85">
        <v>919</v>
      </c>
      <c r="F504" s="84" t="s">
        <v>298</v>
      </c>
      <c r="G504" s="86">
        <v>0</v>
      </c>
    </row>
    <row r="505" spans="1:7" x14ac:dyDescent="0.25">
      <c r="A505" s="83">
        <v>1100</v>
      </c>
      <c r="B505" s="84" t="s">
        <v>297</v>
      </c>
      <c r="C505" s="83">
        <v>3113</v>
      </c>
      <c r="D505" s="83">
        <v>5041</v>
      </c>
      <c r="E505" s="85">
        <v>919</v>
      </c>
      <c r="F505" s="84" t="s">
        <v>300</v>
      </c>
      <c r="G505" s="86">
        <v>0</v>
      </c>
    </row>
    <row r="506" spans="1:7" x14ac:dyDescent="0.25">
      <c r="A506" s="83">
        <v>1100</v>
      </c>
      <c r="B506" s="84" t="s">
        <v>297</v>
      </c>
      <c r="C506" s="83">
        <v>3113</v>
      </c>
      <c r="D506" s="83">
        <v>5137</v>
      </c>
      <c r="E506" s="85">
        <v>919</v>
      </c>
      <c r="F506" s="84" t="s">
        <v>12</v>
      </c>
      <c r="G506" s="86">
        <v>100</v>
      </c>
    </row>
    <row r="507" spans="1:7" x14ac:dyDescent="0.25">
      <c r="A507" s="83">
        <v>1100</v>
      </c>
      <c r="B507" s="84" t="s">
        <v>297</v>
      </c>
      <c r="C507" s="83">
        <v>3113</v>
      </c>
      <c r="D507" s="83">
        <v>5139</v>
      </c>
      <c r="E507" s="85">
        <v>919</v>
      </c>
      <c r="F507" s="84" t="s">
        <v>13</v>
      </c>
      <c r="G507" s="86">
        <v>150</v>
      </c>
    </row>
    <row r="508" spans="1:7" x14ac:dyDescent="0.25">
      <c r="A508" s="83">
        <v>1100</v>
      </c>
      <c r="B508" s="84" t="s">
        <v>297</v>
      </c>
      <c r="C508" s="83">
        <v>3113</v>
      </c>
      <c r="D508" s="83">
        <v>5162</v>
      </c>
      <c r="E508" s="85">
        <v>919</v>
      </c>
      <c r="F508" s="84" t="s">
        <v>138</v>
      </c>
      <c r="G508" s="86">
        <v>10</v>
      </c>
    </row>
    <row r="509" spans="1:7" x14ac:dyDescent="0.25">
      <c r="A509" s="83">
        <v>1100</v>
      </c>
      <c r="B509" s="84" t="s">
        <v>297</v>
      </c>
      <c r="C509" s="83">
        <v>3113</v>
      </c>
      <c r="D509" s="83">
        <v>5169</v>
      </c>
      <c r="E509" s="85">
        <v>919</v>
      </c>
      <c r="F509" s="84" t="s">
        <v>302</v>
      </c>
      <c r="G509" s="86">
        <v>150</v>
      </c>
    </row>
    <row r="510" spans="1:7" x14ac:dyDescent="0.25">
      <c r="A510" s="83">
        <v>1100</v>
      </c>
      <c r="B510" s="84" t="s">
        <v>297</v>
      </c>
      <c r="C510" s="83">
        <v>3113</v>
      </c>
      <c r="D510" s="83">
        <v>5169</v>
      </c>
      <c r="E510" s="85">
        <v>919</v>
      </c>
      <c r="F510" s="84" t="s">
        <v>303</v>
      </c>
      <c r="G510" s="86">
        <v>200</v>
      </c>
    </row>
    <row r="511" spans="1:7" x14ac:dyDescent="0.25">
      <c r="A511" s="83">
        <v>1100</v>
      </c>
      <c r="B511" s="84" t="s">
        <v>297</v>
      </c>
      <c r="C511" s="83">
        <v>3113</v>
      </c>
      <c r="D511" s="83">
        <v>5169</v>
      </c>
      <c r="E511" s="85">
        <v>919</v>
      </c>
      <c r="F511" s="84" t="s">
        <v>304</v>
      </c>
      <c r="G511" s="86">
        <v>300</v>
      </c>
    </row>
    <row r="512" spans="1:7" x14ac:dyDescent="0.25">
      <c r="A512" s="83">
        <v>1100</v>
      </c>
      <c r="B512" s="84" t="s">
        <v>297</v>
      </c>
      <c r="C512" s="83">
        <v>3113</v>
      </c>
      <c r="D512" s="83">
        <v>5169</v>
      </c>
      <c r="E512" s="85">
        <v>919</v>
      </c>
      <c r="F512" s="84" t="s">
        <v>305</v>
      </c>
      <c r="G512" s="86">
        <v>30</v>
      </c>
    </row>
    <row r="513" spans="1:7" x14ac:dyDescent="0.25">
      <c r="A513" s="83">
        <v>1100</v>
      </c>
      <c r="B513" s="84" t="s">
        <v>297</v>
      </c>
      <c r="C513" s="83">
        <v>3113</v>
      </c>
      <c r="D513" s="83">
        <v>5169</v>
      </c>
      <c r="E513" s="85">
        <v>919</v>
      </c>
      <c r="F513" s="84" t="s">
        <v>306</v>
      </c>
      <c r="G513" s="86">
        <v>430</v>
      </c>
    </row>
    <row r="514" spans="1:7" x14ac:dyDescent="0.25">
      <c r="A514" s="83">
        <v>1100</v>
      </c>
      <c r="B514" s="84" t="s">
        <v>297</v>
      </c>
      <c r="C514" s="83">
        <v>3113</v>
      </c>
      <c r="D514" s="83">
        <v>5171</v>
      </c>
      <c r="E514" s="85">
        <v>919</v>
      </c>
      <c r="F514" s="84" t="s">
        <v>17</v>
      </c>
      <c r="G514" s="86">
        <v>158</v>
      </c>
    </row>
    <row r="515" spans="1:7" ht="15.75" thickBot="1" x14ac:dyDescent="0.3">
      <c r="A515" s="83"/>
      <c r="B515" s="84"/>
      <c r="C515" s="83"/>
      <c r="D515" s="83"/>
      <c r="E515" s="85"/>
      <c r="F515" s="87" t="s">
        <v>575</v>
      </c>
      <c r="G515" s="86"/>
    </row>
    <row r="516" spans="1:7" x14ac:dyDescent="0.25">
      <c r="A516" s="88"/>
      <c r="B516" s="89" t="s">
        <v>21</v>
      </c>
      <c r="C516" s="90">
        <v>3113</v>
      </c>
      <c r="D516" s="88"/>
      <c r="E516" s="91"/>
      <c r="F516" s="92"/>
      <c r="G516" s="93">
        <f>SUM(G504:G515)</f>
        <v>1528</v>
      </c>
    </row>
    <row r="518" spans="1:7" x14ac:dyDescent="0.25">
      <c r="A518" s="83">
        <v>1100</v>
      </c>
      <c r="B518" s="84" t="s">
        <v>299</v>
      </c>
      <c r="C518" s="83">
        <v>3113</v>
      </c>
      <c r="D518" s="83">
        <v>5021</v>
      </c>
      <c r="E518" s="85">
        <v>959</v>
      </c>
      <c r="F518" s="84" t="s">
        <v>298</v>
      </c>
      <c r="G518" s="86">
        <v>0</v>
      </c>
    </row>
    <row r="519" spans="1:7" x14ac:dyDescent="0.25">
      <c r="A519" s="83">
        <v>1100</v>
      </c>
      <c r="B519" s="84" t="s">
        <v>299</v>
      </c>
      <c r="C519" s="83">
        <v>3113</v>
      </c>
      <c r="D519" s="83">
        <v>5137</v>
      </c>
      <c r="E519" s="85">
        <v>959</v>
      </c>
      <c r="F519" s="84" t="s">
        <v>12</v>
      </c>
      <c r="G519" s="86">
        <v>30</v>
      </c>
    </row>
    <row r="520" spans="1:7" x14ac:dyDescent="0.25">
      <c r="A520" s="83">
        <v>1100</v>
      </c>
      <c r="B520" s="84" t="s">
        <v>299</v>
      </c>
      <c r="C520" s="83">
        <v>3113</v>
      </c>
      <c r="D520" s="83">
        <v>5139</v>
      </c>
      <c r="E520" s="85">
        <v>959</v>
      </c>
      <c r="F520" s="84" t="s">
        <v>13</v>
      </c>
      <c r="G520" s="86">
        <v>40</v>
      </c>
    </row>
    <row r="521" spans="1:7" x14ac:dyDescent="0.25">
      <c r="A521" s="83">
        <v>1100</v>
      </c>
      <c r="B521" s="84" t="s">
        <v>299</v>
      </c>
      <c r="C521" s="83">
        <v>3113</v>
      </c>
      <c r="D521" s="83">
        <v>5154</v>
      </c>
      <c r="E521" s="85">
        <v>959</v>
      </c>
      <c r="F521" s="84" t="s">
        <v>270</v>
      </c>
      <c r="G521" s="86">
        <v>300</v>
      </c>
    </row>
    <row r="522" spans="1:7" x14ac:dyDescent="0.25">
      <c r="A522" s="83">
        <v>1100</v>
      </c>
      <c r="B522" s="84" t="s">
        <v>299</v>
      </c>
      <c r="C522" s="83">
        <v>3113</v>
      </c>
      <c r="D522" s="83">
        <v>5169</v>
      </c>
      <c r="E522" s="85">
        <v>959</v>
      </c>
      <c r="F522" s="84" t="s">
        <v>302</v>
      </c>
      <c r="G522" s="86">
        <v>48</v>
      </c>
    </row>
    <row r="523" spans="1:7" x14ac:dyDescent="0.25">
      <c r="A523" s="83">
        <v>1100</v>
      </c>
      <c r="B523" s="84" t="s">
        <v>299</v>
      </c>
      <c r="C523" s="83">
        <v>3113</v>
      </c>
      <c r="D523" s="83">
        <v>5169</v>
      </c>
      <c r="E523" s="85">
        <v>959</v>
      </c>
      <c r="F523" s="84" t="s">
        <v>307</v>
      </c>
      <c r="G523" s="86">
        <v>100</v>
      </c>
    </row>
    <row r="524" spans="1:7" x14ac:dyDescent="0.25">
      <c r="A524" s="83">
        <v>1100</v>
      </c>
      <c r="B524" s="84" t="s">
        <v>299</v>
      </c>
      <c r="C524" s="83">
        <v>3113</v>
      </c>
      <c r="D524" s="83">
        <v>5169</v>
      </c>
      <c r="E524" s="85">
        <v>959</v>
      </c>
      <c r="F524" s="84" t="s">
        <v>308</v>
      </c>
      <c r="G524" s="86">
        <v>180</v>
      </c>
    </row>
    <row r="525" spans="1:7" x14ac:dyDescent="0.25">
      <c r="A525" s="83">
        <v>1100</v>
      </c>
      <c r="B525" s="84" t="s">
        <v>299</v>
      </c>
      <c r="C525" s="83">
        <v>3113</v>
      </c>
      <c r="D525" s="83">
        <v>5169</v>
      </c>
      <c r="E525" s="85">
        <v>959</v>
      </c>
      <c r="F525" s="84" t="s">
        <v>309</v>
      </c>
      <c r="G525" s="86">
        <v>12</v>
      </c>
    </row>
    <row r="526" spans="1:7" x14ac:dyDescent="0.25">
      <c r="A526" s="83">
        <v>1100</v>
      </c>
      <c r="B526" s="84" t="s">
        <v>299</v>
      </c>
      <c r="C526" s="83">
        <v>3113</v>
      </c>
      <c r="D526" s="83">
        <v>5169</v>
      </c>
      <c r="E526" s="85">
        <v>959</v>
      </c>
      <c r="F526" s="84" t="s">
        <v>310</v>
      </c>
      <c r="G526" s="86">
        <v>100</v>
      </c>
    </row>
    <row r="527" spans="1:7" x14ac:dyDescent="0.25">
      <c r="A527" s="83">
        <v>1100</v>
      </c>
      <c r="B527" s="84" t="s">
        <v>299</v>
      </c>
      <c r="C527" s="83">
        <v>3113</v>
      </c>
      <c r="D527" s="83">
        <v>5169</v>
      </c>
      <c r="E527" s="85">
        <v>959</v>
      </c>
      <c r="F527" s="84" t="s">
        <v>311</v>
      </c>
      <c r="G527" s="86">
        <v>132</v>
      </c>
    </row>
    <row r="528" spans="1:7" x14ac:dyDescent="0.25">
      <c r="A528" s="83">
        <v>1100</v>
      </c>
      <c r="B528" s="84" t="s">
        <v>299</v>
      </c>
      <c r="C528" s="83">
        <v>3113</v>
      </c>
      <c r="D528" s="83">
        <v>5171</v>
      </c>
      <c r="E528" s="85">
        <v>959</v>
      </c>
      <c r="F528" s="84" t="s">
        <v>17</v>
      </c>
      <c r="G528" s="86">
        <v>490</v>
      </c>
    </row>
    <row r="529" spans="1:7" ht="15.75" thickBot="1" x14ac:dyDescent="0.3">
      <c r="A529" s="83"/>
      <c r="B529" s="84"/>
      <c r="C529" s="83"/>
      <c r="D529" s="83"/>
      <c r="E529" s="85"/>
      <c r="F529" s="87" t="s">
        <v>575</v>
      </c>
      <c r="G529" s="86"/>
    </row>
    <row r="530" spans="1:7" x14ac:dyDescent="0.25">
      <c r="A530" s="88"/>
      <c r="B530" s="89" t="s">
        <v>21</v>
      </c>
      <c r="C530" s="90">
        <v>3113</v>
      </c>
      <c r="D530" s="88"/>
      <c r="E530" s="91"/>
      <c r="F530" s="92"/>
      <c r="G530" s="93">
        <f>SUM(G518:G529)</f>
        <v>1432</v>
      </c>
    </row>
    <row r="531" spans="1:7" x14ac:dyDescent="0.25">
      <c r="A531" s="83"/>
      <c r="B531" s="84"/>
      <c r="C531" s="83"/>
      <c r="D531" s="83"/>
      <c r="E531" s="85"/>
      <c r="F531" s="84"/>
      <c r="G531" s="86"/>
    </row>
    <row r="532" spans="1:7" x14ac:dyDescent="0.25">
      <c r="A532" s="83">
        <v>1100</v>
      </c>
      <c r="B532" s="84" t="s">
        <v>185</v>
      </c>
      <c r="C532" s="83">
        <v>3113</v>
      </c>
      <c r="D532" s="83">
        <v>5156</v>
      </c>
      <c r="E532" s="85">
        <v>3113000000001</v>
      </c>
      <c r="F532" s="84" t="s">
        <v>301</v>
      </c>
      <c r="G532" s="86">
        <v>0</v>
      </c>
    </row>
    <row r="533" spans="1:7" x14ac:dyDescent="0.25">
      <c r="A533" s="83">
        <v>1100</v>
      </c>
      <c r="B533" s="84" t="s">
        <v>185</v>
      </c>
      <c r="C533" s="83">
        <v>3113</v>
      </c>
      <c r="D533" s="83">
        <v>5169</v>
      </c>
      <c r="E533" s="85">
        <v>3113000000001</v>
      </c>
      <c r="F533" s="84" t="s">
        <v>312</v>
      </c>
      <c r="G533" s="86">
        <v>10</v>
      </c>
    </row>
    <row r="534" spans="1:7" ht="15.75" thickBot="1" x14ac:dyDescent="0.3">
      <c r="A534" s="83"/>
      <c r="B534" s="84"/>
      <c r="C534" s="83"/>
      <c r="D534" s="83"/>
      <c r="E534" s="85"/>
      <c r="F534" s="87" t="s">
        <v>575</v>
      </c>
      <c r="G534" s="86"/>
    </row>
    <row r="535" spans="1:7" x14ac:dyDescent="0.25">
      <c r="A535" s="88"/>
      <c r="B535" s="89" t="s">
        <v>21</v>
      </c>
      <c r="C535" s="90">
        <v>3113</v>
      </c>
      <c r="D535" s="88"/>
      <c r="E535" s="91"/>
      <c r="F535" s="92"/>
      <c r="G535" s="93">
        <f>SUM(G532:G534)</f>
        <v>10</v>
      </c>
    </row>
    <row r="536" spans="1:7" x14ac:dyDescent="0.25">
      <c r="A536" s="83"/>
      <c r="B536" s="94"/>
      <c r="C536" s="95"/>
      <c r="D536" s="83"/>
      <c r="E536" s="85"/>
      <c r="F536" s="84"/>
      <c r="G536" s="96"/>
    </row>
    <row r="537" spans="1:7" x14ac:dyDescent="0.25">
      <c r="A537" s="83">
        <v>1100</v>
      </c>
      <c r="B537" s="84" t="s">
        <v>318</v>
      </c>
      <c r="C537" s="83">
        <v>3392</v>
      </c>
      <c r="D537" s="83">
        <v>5137</v>
      </c>
      <c r="E537" s="85">
        <v>889</v>
      </c>
      <c r="F537" s="84" t="s">
        <v>319</v>
      </c>
      <c r="G537" s="86">
        <v>25</v>
      </c>
    </row>
    <row r="538" spans="1:7" x14ac:dyDescent="0.25">
      <c r="A538" s="83">
        <v>1100</v>
      </c>
      <c r="B538" s="84" t="s">
        <v>318</v>
      </c>
      <c r="C538" s="83">
        <v>3392</v>
      </c>
      <c r="D538" s="83">
        <v>5139</v>
      </c>
      <c r="E538" s="85">
        <v>889</v>
      </c>
      <c r="F538" s="84" t="s">
        <v>13</v>
      </c>
      <c r="G538" s="86">
        <v>90</v>
      </c>
    </row>
    <row r="539" spans="1:7" x14ac:dyDescent="0.25">
      <c r="A539" s="83">
        <v>1100</v>
      </c>
      <c r="B539" s="84" t="s">
        <v>318</v>
      </c>
      <c r="C539" s="83">
        <v>3392</v>
      </c>
      <c r="D539" s="83">
        <v>5151</v>
      </c>
      <c r="E539" s="85">
        <v>889</v>
      </c>
      <c r="F539" s="84" t="s">
        <v>320</v>
      </c>
      <c r="G539" s="86">
        <v>28</v>
      </c>
    </row>
    <row r="540" spans="1:7" x14ac:dyDescent="0.25">
      <c r="A540" s="83">
        <v>1100</v>
      </c>
      <c r="B540" s="84" t="s">
        <v>318</v>
      </c>
      <c r="C540" s="83">
        <v>3392</v>
      </c>
      <c r="D540" s="83">
        <v>5152</v>
      </c>
      <c r="E540" s="85">
        <v>889</v>
      </c>
      <c r="F540" s="84" t="s">
        <v>321</v>
      </c>
      <c r="G540" s="86">
        <v>70</v>
      </c>
    </row>
    <row r="541" spans="1:7" x14ac:dyDescent="0.25">
      <c r="A541" s="83">
        <v>1100</v>
      </c>
      <c r="B541" s="84" t="s">
        <v>318</v>
      </c>
      <c r="C541" s="83">
        <v>3392</v>
      </c>
      <c r="D541" s="83">
        <v>5154</v>
      </c>
      <c r="E541" s="85">
        <v>889</v>
      </c>
      <c r="F541" s="84" t="s">
        <v>270</v>
      </c>
      <c r="G541" s="86">
        <v>300</v>
      </c>
    </row>
    <row r="542" spans="1:7" x14ac:dyDescent="0.25">
      <c r="A542" s="83">
        <v>1100</v>
      </c>
      <c r="B542" s="84" t="s">
        <v>318</v>
      </c>
      <c r="C542" s="83">
        <v>3392</v>
      </c>
      <c r="D542" s="83">
        <v>5166</v>
      </c>
      <c r="E542" s="85">
        <v>889</v>
      </c>
      <c r="F542" s="84" t="s">
        <v>163</v>
      </c>
      <c r="G542" s="86">
        <v>20</v>
      </c>
    </row>
    <row r="543" spans="1:7" x14ac:dyDescent="0.25">
      <c r="A543" s="83">
        <v>1100</v>
      </c>
      <c r="B543" s="84" t="s">
        <v>318</v>
      </c>
      <c r="C543" s="83">
        <v>3392</v>
      </c>
      <c r="D543" s="83">
        <v>5169</v>
      </c>
      <c r="E543" s="85">
        <v>889</v>
      </c>
      <c r="F543" s="84" t="s">
        <v>322</v>
      </c>
      <c r="G543" s="86">
        <v>100</v>
      </c>
    </row>
    <row r="544" spans="1:7" x14ac:dyDescent="0.25">
      <c r="A544" s="83">
        <v>1100</v>
      </c>
      <c r="B544" s="84" t="s">
        <v>318</v>
      </c>
      <c r="C544" s="83">
        <v>3392</v>
      </c>
      <c r="D544" s="83">
        <v>5169</v>
      </c>
      <c r="E544" s="85">
        <v>889</v>
      </c>
      <c r="F544" s="84" t="s">
        <v>323</v>
      </c>
      <c r="G544" s="86">
        <v>340</v>
      </c>
    </row>
    <row r="545" spans="1:7" x14ac:dyDescent="0.25">
      <c r="A545" s="83">
        <v>1100</v>
      </c>
      <c r="B545" s="84" t="s">
        <v>318</v>
      </c>
      <c r="C545" s="83">
        <v>3392</v>
      </c>
      <c r="D545" s="83">
        <v>5171</v>
      </c>
      <c r="E545" s="85">
        <v>889</v>
      </c>
      <c r="F545" s="84" t="s">
        <v>17</v>
      </c>
      <c r="G545" s="86">
        <v>120</v>
      </c>
    </row>
    <row r="546" spans="1:7" x14ac:dyDescent="0.25">
      <c r="A546" s="83">
        <v>1100</v>
      </c>
      <c r="B546" s="84" t="s">
        <v>318</v>
      </c>
      <c r="C546" s="83">
        <v>3392</v>
      </c>
      <c r="D546" s="83">
        <v>5199</v>
      </c>
      <c r="E546" s="85">
        <v>889</v>
      </c>
      <c r="F546" s="84" t="s">
        <v>324</v>
      </c>
      <c r="G546" s="86">
        <v>30</v>
      </c>
    </row>
    <row r="547" spans="1:7" ht="15.75" thickBot="1" x14ac:dyDescent="0.3">
      <c r="A547" s="83"/>
      <c r="B547" s="84"/>
      <c r="C547" s="83"/>
      <c r="D547" s="83"/>
      <c r="E547" s="85"/>
      <c r="F547" s="87" t="s">
        <v>575</v>
      </c>
      <c r="G547" s="86"/>
    </row>
    <row r="548" spans="1:7" x14ac:dyDescent="0.25">
      <c r="A548" s="88"/>
      <c r="B548" s="89" t="s">
        <v>21</v>
      </c>
      <c r="C548" s="90">
        <v>3392</v>
      </c>
      <c r="D548" s="88"/>
      <c r="E548" s="91"/>
      <c r="F548" s="92"/>
      <c r="G548" s="93">
        <f>SUM(G537:G547)</f>
        <v>1123</v>
      </c>
    </row>
    <row r="549" spans="1:7" x14ac:dyDescent="0.25">
      <c r="A549" s="83"/>
      <c r="B549" s="94"/>
      <c r="C549" s="95"/>
      <c r="D549" s="83"/>
      <c r="E549" s="85"/>
      <c r="F549" s="84"/>
      <c r="G549" s="96"/>
    </row>
    <row r="550" spans="1:7" x14ac:dyDescent="0.25">
      <c r="A550" s="83">
        <v>1100</v>
      </c>
      <c r="B550" s="84" t="s">
        <v>327</v>
      </c>
      <c r="C550" s="83">
        <v>3612</v>
      </c>
      <c r="D550" s="83">
        <v>5021</v>
      </c>
      <c r="E550" s="85">
        <v>3612000000001</v>
      </c>
      <c r="F550" s="84" t="s">
        <v>8</v>
      </c>
      <c r="G550" s="86">
        <v>25</v>
      </c>
    </row>
    <row r="551" spans="1:7" x14ac:dyDescent="0.25">
      <c r="A551" s="83">
        <v>1100</v>
      </c>
      <c r="B551" s="84" t="s">
        <v>327</v>
      </c>
      <c r="C551" s="83">
        <v>3612</v>
      </c>
      <c r="D551" s="83">
        <v>5132</v>
      </c>
      <c r="E551" s="85">
        <v>3612000000001</v>
      </c>
      <c r="F551" s="84" t="s">
        <v>59</v>
      </c>
      <c r="G551" s="86">
        <v>2</v>
      </c>
    </row>
    <row r="552" spans="1:7" x14ac:dyDescent="0.25">
      <c r="A552" s="83">
        <v>1100</v>
      </c>
      <c r="B552" s="84" t="s">
        <v>327</v>
      </c>
      <c r="C552" s="83">
        <v>3612</v>
      </c>
      <c r="D552" s="83">
        <v>5134</v>
      </c>
      <c r="E552" s="85">
        <v>3612000000001</v>
      </c>
      <c r="F552" s="84" t="s">
        <v>268</v>
      </c>
      <c r="G552" s="86">
        <v>1</v>
      </c>
    </row>
    <row r="553" spans="1:7" x14ac:dyDescent="0.25">
      <c r="A553" s="83">
        <v>1100</v>
      </c>
      <c r="B553" s="84" t="s">
        <v>327</v>
      </c>
      <c r="C553" s="83">
        <v>3612</v>
      </c>
      <c r="D553" s="83">
        <v>5139</v>
      </c>
      <c r="E553" s="85">
        <v>3612000000001</v>
      </c>
      <c r="F553" s="84" t="s">
        <v>13</v>
      </c>
      <c r="G553" s="86">
        <v>4</v>
      </c>
    </row>
    <row r="554" spans="1:7" x14ac:dyDescent="0.25">
      <c r="A554" s="83">
        <v>1100</v>
      </c>
      <c r="B554" s="84" t="s">
        <v>327</v>
      </c>
      <c r="C554" s="83">
        <v>3612</v>
      </c>
      <c r="D554" s="83">
        <v>5153</v>
      </c>
      <c r="E554" s="85">
        <v>3612000000001</v>
      </c>
      <c r="F554" s="84" t="s">
        <v>328</v>
      </c>
      <c r="G554" s="86">
        <v>130</v>
      </c>
    </row>
    <row r="555" spans="1:7" x14ac:dyDescent="0.25">
      <c r="A555" s="83">
        <v>1100</v>
      </c>
      <c r="B555" s="84" t="s">
        <v>327</v>
      </c>
      <c r="C555" s="83">
        <v>3612</v>
      </c>
      <c r="D555" s="83">
        <v>5154</v>
      </c>
      <c r="E555" s="85">
        <v>3612000000001</v>
      </c>
      <c r="F555" s="84" t="s">
        <v>270</v>
      </c>
      <c r="G555" s="86">
        <v>260</v>
      </c>
    </row>
    <row r="556" spans="1:7" x14ac:dyDescent="0.25">
      <c r="A556" s="83">
        <v>1100</v>
      </c>
      <c r="B556" s="84" t="s">
        <v>327</v>
      </c>
      <c r="C556" s="83">
        <v>3612</v>
      </c>
      <c r="D556" s="83">
        <v>5166</v>
      </c>
      <c r="E556" s="85">
        <v>3612000000001</v>
      </c>
      <c r="F556" s="84" t="s">
        <v>163</v>
      </c>
      <c r="G556" s="86">
        <v>5</v>
      </c>
    </row>
    <row r="557" spans="1:7" x14ac:dyDescent="0.25">
      <c r="A557" s="83">
        <v>1100</v>
      </c>
      <c r="B557" s="84" t="s">
        <v>327</v>
      </c>
      <c r="C557" s="83">
        <v>3612</v>
      </c>
      <c r="D557" s="83">
        <v>5168</v>
      </c>
      <c r="E557" s="85">
        <v>3612000000001</v>
      </c>
      <c r="F557" s="84" t="s">
        <v>329</v>
      </c>
      <c r="G557" s="86">
        <v>75</v>
      </c>
    </row>
    <row r="558" spans="1:7" x14ac:dyDescent="0.25">
      <c r="A558" s="83">
        <v>1100</v>
      </c>
      <c r="B558" s="84" t="s">
        <v>327</v>
      </c>
      <c r="C558" s="83">
        <v>3612</v>
      </c>
      <c r="D558" s="83">
        <v>5169</v>
      </c>
      <c r="E558" s="85">
        <v>3612000000001</v>
      </c>
      <c r="F558" s="84" t="s">
        <v>26</v>
      </c>
      <c r="G558" s="86">
        <v>35</v>
      </c>
    </row>
    <row r="559" spans="1:7" x14ac:dyDescent="0.25">
      <c r="A559" s="83">
        <v>1100</v>
      </c>
      <c r="B559" s="84" t="s">
        <v>327</v>
      </c>
      <c r="C559" s="83">
        <v>3612</v>
      </c>
      <c r="D559" s="83">
        <v>5171</v>
      </c>
      <c r="E559" s="85">
        <v>3612000000001</v>
      </c>
      <c r="F559" s="84" t="s">
        <v>17</v>
      </c>
      <c r="G559" s="86">
        <v>200</v>
      </c>
    </row>
    <row r="560" spans="1:7" x14ac:dyDescent="0.25">
      <c r="A560" s="83"/>
      <c r="B560" s="84"/>
      <c r="C560" s="83"/>
      <c r="D560" s="83"/>
      <c r="E560" s="85"/>
      <c r="F560" s="84" t="s">
        <v>587</v>
      </c>
      <c r="G560" s="86">
        <v>600</v>
      </c>
    </row>
    <row r="561" spans="1:7" ht="15.75" thickBot="1" x14ac:dyDescent="0.3">
      <c r="A561" s="83"/>
      <c r="B561" s="84"/>
      <c r="C561" s="83"/>
      <c r="D561" s="83"/>
      <c r="E561" s="85"/>
      <c r="F561" s="87" t="s">
        <v>575</v>
      </c>
      <c r="G561" s="86"/>
    </row>
    <row r="562" spans="1:7" x14ac:dyDescent="0.25">
      <c r="A562" s="88"/>
      <c r="B562" s="89" t="s">
        <v>21</v>
      </c>
      <c r="C562" s="90">
        <v>3612</v>
      </c>
      <c r="D562" s="88"/>
      <c r="E562" s="91"/>
      <c r="F562" s="92"/>
      <c r="G562" s="93">
        <f>SUM(G550:G561)</f>
        <v>1337</v>
      </c>
    </row>
    <row r="563" spans="1:7" x14ac:dyDescent="0.25">
      <c r="A563" s="83"/>
      <c r="B563" s="94"/>
      <c r="C563" s="95"/>
      <c r="D563" s="83"/>
      <c r="E563" s="85"/>
      <c r="F563" s="84"/>
      <c r="G563" s="96"/>
    </row>
    <row r="564" spans="1:7" x14ac:dyDescent="0.25">
      <c r="A564" s="83">
        <v>1100</v>
      </c>
      <c r="B564" s="84" t="s">
        <v>333</v>
      </c>
      <c r="C564" s="83">
        <v>3613</v>
      </c>
      <c r="D564" s="83">
        <v>5153</v>
      </c>
      <c r="E564" s="85">
        <v>3613000000001</v>
      </c>
      <c r="F564" s="84" t="s">
        <v>328</v>
      </c>
      <c r="G564" s="86">
        <v>170</v>
      </c>
    </row>
    <row r="565" spans="1:7" x14ac:dyDescent="0.25">
      <c r="A565" s="83">
        <v>1100</v>
      </c>
      <c r="B565" s="84" t="s">
        <v>333</v>
      </c>
      <c r="C565" s="83">
        <v>3613</v>
      </c>
      <c r="D565" s="83">
        <v>5154</v>
      </c>
      <c r="E565" s="85">
        <v>3613000000001</v>
      </c>
      <c r="F565" s="84" t="s">
        <v>270</v>
      </c>
      <c r="G565" s="86">
        <v>282</v>
      </c>
    </row>
    <row r="566" spans="1:7" x14ac:dyDescent="0.25">
      <c r="A566" s="83">
        <v>1100</v>
      </c>
      <c r="B566" s="84" t="s">
        <v>333</v>
      </c>
      <c r="C566" s="83">
        <v>3613</v>
      </c>
      <c r="D566" s="83">
        <v>5164</v>
      </c>
      <c r="E566" s="85">
        <v>3613000000001</v>
      </c>
      <c r="F566" s="84" t="s">
        <v>334</v>
      </c>
      <c r="G566" s="86">
        <v>215.5</v>
      </c>
    </row>
    <row r="567" spans="1:7" x14ac:dyDescent="0.25">
      <c r="A567" s="83">
        <v>1100</v>
      </c>
      <c r="B567" s="84" t="s">
        <v>333</v>
      </c>
      <c r="C567" s="83">
        <v>3613</v>
      </c>
      <c r="D567" s="83">
        <v>5166</v>
      </c>
      <c r="E567" s="85">
        <v>3613000000001</v>
      </c>
      <c r="F567" s="84" t="s">
        <v>335</v>
      </c>
      <c r="G567" s="86">
        <v>5</v>
      </c>
    </row>
    <row r="568" spans="1:7" x14ac:dyDescent="0.25">
      <c r="A568" s="83">
        <v>1100</v>
      </c>
      <c r="B568" s="84" t="s">
        <v>333</v>
      </c>
      <c r="C568" s="83">
        <v>3613</v>
      </c>
      <c r="D568" s="83">
        <v>5169</v>
      </c>
      <c r="E568" s="85">
        <v>3613000000001</v>
      </c>
      <c r="F568" s="84" t="s">
        <v>336</v>
      </c>
      <c r="G568" s="86">
        <v>70</v>
      </c>
    </row>
    <row r="569" spans="1:7" x14ac:dyDescent="0.25">
      <c r="A569" s="83">
        <v>1100</v>
      </c>
      <c r="B569" s="84" t="s">
        <v>333</v>
      </c>
      <c r="C569" s="83">
        <v>3613</v>
      </c>
      <c r="D569" s="83">
        <v>5171</v>
      </c>
      <c r="E569" s="85">
        <v>3613000000001</v>
      </c>
      <c r="F569" s="84" t="s">
        <v>17</v>
      </c>
      <c r="G569" s="86">
        <v>80</v>
      </c>
    </row>
    <row r="570" spans="1:7" ht="15.75" thickBot="1" x14ac:dyDescent="0.3">
      <c r="A570" s="83"/>
      <c r="B570" s="84"/>
      <c r="C570" s="83"/>
      <c r="D570" s="83"/>
      <c r="E570" s="85"/>
      <c r="F570" s="87" t="s">
        <v>575</v>
      </c>
      <c r="G570" s="86"/>
    </row>
    <row r="571" spans="1:7" x14ac:dyDescent="0.25">
      <c r="A571" s="88"/>
      <c r="B571" s="89" t="s">
        <v>21</v>
      </c>
      <c r="C571" s="90">
        <v>3613</v>
      </c>
      <c r="D571" s="88"/>
      <c r="E571" s="91"/>
      <c r="F571" s="92"/>
      <c r="G571" s="93">
        <f>SUM(G564:G570)</f>
        <v>822.5</v>
      </c>
    </row>
    <row r="572" spans="1:7" x14ac:dyDescent="0.25">
      <c r="A572" s="83"/>
      <c r="B572" s="94"/>
      <c r="C572" s="95"/>
      <c r="D572" s="83"/>
      <c r="E572" s="85"/>
      <c r="F572" s="84"/>
      <c r="G572" s="96"/>
    </row>
    <row r="573" spans="1:7" x14ac:dyDescent="0.25">
      <c r="A573" s="83">
        <v>1100</v>
      </c>
      <c r="B573" s="84" t="s">
        <v>337</v>
      </c>
      <c r="C573" s="83">
        <v>3631</v>
      </c>
      <c r="D573" s="83">
        <v>5139</v>
      </c>
      <c r="E573" s="85">
        <v>3631000000001</v>
      </c>
      <c r="F573" s="84" t="s">
        <v>13</v>
      </c>
      <c r="G573" s="86">
        <v>50</v>
      </c>
    </row>
    <row r="574" spans="1:7" x14ac:dyDescent="0.25">
      <c r="A574" s="83">
        <v>1100</v>
      </c>
      <c r="B574" s="84" t="s">
        <v>337</v>
      </c>
      <c r="C574" s="83">
        <v>3631</v>
      </c>
      <c r="D574" s="83">
        <v>5154</v>
      </c>
      <c r="E574" s="85">
        <v>3631000000001</v>
      </c>
      <c r="F574" s="84" t="s">
        <v>270</v>
      </c>
      <c r="G574" s="86">
        <v>3100</v>
      </c>
    </row>
    <row r="575" spans="1:7" x14ac:dyDescent="0.25">
      <c r="A575" s="83">
        <v>1100</v>
      </c>
      <c r="B575" s="84" t="s">
        <v>337</v>
      </c>
      <c r="C575" s="83">
        <v>3631</v>
      </c>
      <c r="D575" s="83">
        <v>5169</v>
      </c>
      <c r="E575" s="85">
        <v>3631000000001</v>
      </c>
      <c r="F575" s="84" t="s">
        <v>338</v>
      </c>
      <c r="G575" s="86">
        <v>1600</v>
      </c>
    </row>
    <row r="576" spans="1:7" x14ac:dyDescent="0.25">
      <c r="A576" s="83">
        <v>1100</v>
      </c>
      <c r="B576" s="84" t="s">
        <v>337</v>
      </c>
      <c r="C576" s="83">
        <v>3631</v>
      </c>
      <c r="D576" s="83">
        <v>5171</v>
      </c>
      <c r="E576" s="85">
        <v>3631000000001</v>
      </c>
      <c r="F576" s="84" t="s">
        <v>17</v>
      </c>
      <c r="G576" s="86">
        <v>400</v>
      </c>
    </row>
    <row r="577" spans="1:7" ht="15.75" thickBot="1" x14ac:dyDescent="0.3">
      <c r="A577" s="83"/>
      <c r="B577" s="84"/>
      <c r="C577" s="83"/>
      <c r="D577" s="83"/>
      <c r="E577" s="85"/>
      <c r="F577" s="87" t="s">
        <v>575</v>
      </c>
      <c r="G577" s="86"/>
    </row>
    <row r="578" spans="1:7" x14ac:dyDescent="0.25">
      <c r="A578" s="88"/>
      <c r="B578" s="89" t="s">
        <v>21</v>
      </c>
      <c r="C578" s="90">
        <v>3631</v>
      </c>
      <c r="D578" s="88"/>
      <c r="E578" s="91"/>
      <c r="F578" s="92"/>
      <c r="G578" s="93">
        <f>SUM(G573:G577)</f>
        <v>5150</v>
      </c>
    </row>
    <row r="579" spans="1:7" x14ac:dyDescent="0.25">
      <c r="A579" s="83"/>
      <c r="B579" s="94"/>
      <c r="C579" s="95"/>
      <c r="D579" s="83"/>
      <c r="E579" s="85"/>
      <c r="F579" s="84"/>
      <c r="G579" s="96"/>
    </row>
    <row r="580" spans="1:7" x14ac:dyDescent="0.25">
      <c r="A580" s="83">
        <v>1100</v>
      </c>
      <c r="B580" s="84" t="s">
        <v>346</v>
      </c>
      <c r="C580" s="83">
        <v>3633</v>
      </c>
      <c r="D580" s="83">
        <v>5171</v>
      </c>
      <c r="E580" s="85">
        <v>3633000000001</v>
      </c>
      <c r="F580" s="84" t="s">
        <v>17</v>
      </c>
      <c r="G580" s="86">
        <v>30</v>
      </c>
    </row>
    <row r="581" spans="1:7" ht="15.75" thickBot="1" x14ac:dyDescent="0.3">
      <c r="A581" s="83"/>
      <c r="B581" s="84"/>
      <c r="C581" s="83"/>
      <c r="D581" s="83"/>
      <c r="E581" s="85"/>
      <c r="F581" s="87" t="s">
        <v>575</v>
      </c>
      <c r="G581" s="86"/>
    </row>
    <row r="582" spans="1:7" x14ac:dyDescent="0.25">
      <c r="A582" s="88"/>
      <c r="B582" s="89" t="s">
        <v>21</v>
      </c>
      <c r="C582" s="90">
        <v>3633</v>
      </c>
      <c r="D582" s="88"/>
      <c r="E582" s="91"/>
      <c r="F582" s="92"/>
      <c r="G582" s="93">
        <f>SUM(G580:G581)</f>
        <v>30</v>
      </c>
    </row>
    <row r="583" spans="1:7" x14ac:dyDescent="0.25">
      <c r="A583" s="83"/>
      <c r="B583" s="94"/>
      <c r="C583" s="95"/>
      <c r="D583" s="83"/>
      <c r="E583" s="85"/>
      <c r="F583" s="84"/>
      <c r="G583" s="96"/>
    </row>
    <row r="584" spans="1:7" x14ac:dyDescent="0.25">
      <c r="A584" s="83">
        <v>1100</v>
      </c>
      <c r="B584" s="84" t="s">
        <v>350</v>
      </c>
      <c r="C584" s="83">
        <v>3636</v>
      </c>
      <c r="D584" s="83">
        <v>5164</v>
      </c>
      <c r="E584" s="85">
        <v>3636000000001</v>
      </c>
      <c r="F584" s="84" t="s">
        <v>351</v>
      </c>
      <c r="G584" s="86">
        <v>30</v>
      </c>
    </row>
    <row r="585" spans="1:7" x14ac:dyDescent="0.25">
      <c r="A585" s="83">
        <v>1100</v>
      </c>
      <c r="B585" s="84" t="s">
        <v>350</v>
      </c>
      <c r="C585" s="83">
        <v>3636</v>
      </c>
      <c r="D585" s="83">
        <v>5166</v>
      </c>
      <c r="E585" s="85">
        <v>3636000000001</v>
      </c>
      <c r="F585" s="84" t="s">
        <v>352</v>
      </c>
      <c r="G585" s="86">
        <v>280</v>
      </c>
    </row>
    <row r="586" spans="1:7" x14ac:dyDescent="0.25">
      <c r="A586" s="83">
        <v>1100</v>
      </c>
      <c r="B586" s="84" t="s">
        <v>350</v>
      </c>
      <c r="C586" s="83">
        <v>3636</v>
      </c>
      <c r="D586" s="83">
        <v>5169</v>
      </c>
      <c r="E586" s="85">
        <v>3636000000001</v>
      </c>
      <c r="F586" s="84" t="s">
        <v>26</v>
      </c>
      <c r="G586" s="86">
        <v>280</v>
      </c>
    </row>
    <row r="587" spans="1:7" x14ac:dyDescent="0.25">
      <c r="A587" s="83">
        <v>1100</v>
      </c>
      <c r="B587" s="84" t="s">
        <v>350</v>
      </c>
      <c r="C587" s="83">
        <v>3636</v>
      </c>
      <c r="D587" s="83">
        <v>5192</v>
      </c>
      <c r="E587" s="85">
        <v>3636000000001</v>
      </c>
      <c r="F587" s="84" t="s">
        <v>353</v>
      </c>
      <c r="G587" s="86">
        <v>0</v>
      </c>
    </row>
    <row r="588" spans="1:7" x14ac:dyDescent="0.25">
      <c r="A588" s="83">
        <v>1100</v>
      </c>
      <c r="B588" s="84" t="s">
        <v>350</v>
      </c>
      <c r="C588" s="83">
        <v>3636</v>
      </c>
      <c r="D588" s="83">
        <v>5361</v>
      </c>
      <c r="E588" s="85">
        <v>3636000000001</v>
      </c>
      <c r="F588" s="84" t="s">
        <v>354</v>
      </c>
      <c r="G588" s="86">
        <v>50</v>
      </c>
    </row>
    <row r="589" spans="1:7" x14ac:dyDescent="0.25">
      <c r="A589" s="83">
        <v>1100</v>
      </c>
      <c r="B589" s="84" t="s">
        <v>350</v>
      </c>
      <c r="C589" s="83">
        <v>3636</v>
      </c>
      <c r="D589" s="83">
        <v>5362</v>
      </c>
      <c r="E589" s="85">
        <v>3636000000001</v>
      </c>
      <c r="F589" s="84" t="s">
        <v>355</v>
      </c>
      <c r="G589" s="86">
        <f>0.09-0.004</f>
        <v>8.5999999999999993E-2</v>
      </c>
    </row>
    <row r="590" spans="1:7" ht="15.75" thickBot="1" x14ac:dyDescent="0.3">
      <c r="A590" s="83"/>
      <c r="B590" s="84"/>
      <c r="C590" s="83"/>
      <c r="D590" s="83"/>
      <c r="E590" s="85"/>
      <c r="F590" s="87" t="s">
        <v>575</v>
      </c>
      <c r="G590" s="86"/>
    </row>
    <row r="591" spans="1:7" x14ac:dyDescent="0.25">
      <c r="A591" s="88"/>
      <c r="B591" s="89" t="s">
        <v>21</v>
      </c>
      <c r="C591" s="90">
        <v>3636</v>
      </c>
      <c r="D591" s="88"/>
      <c r="E591" s="91"/>
      <c r="F591" s="92"/>
      <c r="G591" s="93">
        <f>SUM(G584:G590)</f>
        <v>640.08600000000001</v>
      </c>
    </row>
    <row r="592" spans="1:7" x14ac:dyDescent="0.25">
      <c r="A592" s="83"/>
      <c r="B592" s="94"/>
      <c r="C592" s="95"/>
      <c r="D592" s="83"/>
      <c r="E592" s="85"/>
      <c r="F592" s="84"/>
      <c r="G592" s="96"/>
    </row>
    <row r="593" spans="1:7" x14ac:dyDescent="0.25">
      <c r="A593" s="83">
        <v>1100</v>
      </c>
      <c r="B593" s="84" t="s">
        <v>356</v>
      </c>
      <c r="C593" s="83">
        <v>3744</v>
      </c>
      <c r="D593" s="83">
        <v>5901</v>
      </c>
      <c r="E593" s="85">
        <v>3744000000003</v>
      </c>
      <c r="F593" s="84" t="s">
        <v>357</v>
      </c>
      <c r="G593" s="86">
        <v>500</v>
      </c>
    </row>
    <row r="594" spans="1:7" ht="15.75" thickBot="1" x14ac:dyDescent="0.3">
      <c r="A594" s="83"/>
      <c r="B594" s="84"/>
      <c r="C594" s="83"/>
      <c r="D594" s="83"/>
      <c r="E594" s="85"/>
      <c r="F594" s="87" t="s">
        <v>575</v>
      </c>
      <c r="G594" s="86"/>
    </row>
    <row r="595" spans="1:7" x14ac:dyDescent="0.25">
      <c r="A595" s="88"/>
      <c r="B595" s="89" t="s">
        <v>21</v>
      </c>
      <c r="C595" s="90">
        <v>3744</v>
      </c>
      <c r="D595" s="88"/>
      <c r="E595" s="91"/>
      <c r="F595" s="92"/>
      <c r="G595" s="93">
        <f>SUM(G593:G594)</f>
        <v>500</v>
      </c>
    </row>
    <row r="596" spans="1:7" x14ac:dyDescent="0.25">
      <c r="A596" s="83"/>
      <c r="B596" s="94"/>
      <c r="C596" s="95"/>
      <c r="D596" s="83"/>
      <c r="E596" s="85"/>
      <c r="F596" s="84"/>
      <c r="G596" s="96"/>
    </row>
    <row r="597" spans="1:7" x14ac:dyDescent="0.25">
      <c r="A597" s="83">
        <v>1100</v>
      </c>
      <c r="B597" s="84" t="s">
        <v>364</v>
      </c>
      <c r="C597" s="83">
        <v>6171</v>
      </c>
      <c r="D597" s="83">
        <v>5011</v>
      </c>
      <c r="E597" s="85">
        <v>6171110000001</v>
      </c>
      <c r="F597" s="84" t="s">
        <v>7</v>
      </c>
      <c r="G597" s="86">
        <v>5896</v>
      </c>
    </row>
    <row r="598" spans="1:7" x14ac:dyDescent="0.25">
      <c r="A598" s="83">
        <v>1100</v>
      </c>
      <c r="B598" s="84" t="s">
        <v>364</v>
      </c>
      <c r="C598" s="83">
        <v>6171</v>
      </c>
      <c r="D598" s="83">
        <v>5031</v>
      </c>
      <c r="E598" s="85">
        <v>6171110000001</v>
      </c>
      <c r="F598" s="84" t="s">
        <v>9</v>
      </c>
      <c r="G598" s="86">
        <v>1462</v>
      </c>
    </row>
    <row r="599" spans="1:7" x14ac:dyDescent="0.25">
      <c r="A599" s="83">
        <v>1100</v>
      </c>
      <c r="B599" s="84" t="s">
        <v>364</v>
      </c>
      <c r="C599" s="83">
        <v>6171</v>
      </c>
      <c r="D599" s="83">
        <v>5032</v>
      </c>
      <c r="E599" s="85">
        <v>6171110000001</v>
      </c>
      <c r="F599" s="84" t="s">
        <v>10</v>
      </c>
      <c r="G599" s="86">
        <v>531</v>
      </c>
    </row>
    <row r="600" spans="1:7" x14ac:dyDescent="0.25">
      <c r="A600" s="83">
        <v>1100</v>
      </c>
      <c r="B600" s="84" t="s">
        <v>364</v>
      </c>
      <c r="C600" s="83">
        <v>6171</v>
      </c>
      <c r="D600" s="83">
        <v>5132</v>
      </c>
      <c r="E600" s="85">
        <v>6171110000001</v>
      </c>
      <c r="F600" s="84" t="s">
        <v>59</v>
      </c>
      <c r="G600" s="86">
        <v>5</v>
      </c>
    </row>
    <row r="601" spans="1:7" x14ac:dyDescent="0.25">
      <c r="A601" s="83">
        <v>1100</v>
      </c>
      <c r="B601" s="84" t="s">
        <v>364</v>
      </c>
      <c r="C601" s="83">
        <v>6171</v>
      </c>
      <c r="D601" s="83">
        <v>5139</v>
      </c>
      <c r="E601" s="85">
        <v>6171110000001</v>
      </c>
      <c r="F601" s="84" t="s">
        <v>13</v>
      </c>
      <c r="G601" s="86">
        <v>5</v>
      </c>
    </row>
    <row r="602" spans="1:7" x14ac:dyDescent="0.25">
      <c r="A602" s="83">
        <v>1100</v>
      </c>
      <c r="B602" s="84" t="s">
        <v>364</v>
      </c>
      <c r="C602" s="83">
        <v>6171</v>
      </c>
      <c r="D602" s="83">
        <v>5167</v>
      </c>
      <c r="E602" s="85">
        <v>6171110000001</v>
      </c>
      <c r="F602" s="84" t="s">
        <v>15</v>
      </c>
      <c r="G602" s="86">
        <v>50</v>
      </c>
    </row>
    <row r="603" spans="1:7" x14ac:dyDescent="0.25">
      <c r="A603" s="83">
        <v>1100</v>
      </c>
      <c r="B603" s="84" t="s">
        <v>364</v>
      </c>
      <c r="C603" s="83">
        <v>6171</v>
      </c>
      <c r="D603" s="83">
        <v>5169</v>
      </c>
      <c r="E603" s="85">
        <v>6171110000001</v>
      </c>
      <c r="F603" s="84" t="s">
        <v>26</v>
      </c>
      <c r="G603" s="86">
        <v>10</v>
      </c>
    </row>
    <row r="604" spans="1:7" x14ac:dyDescent="0.25">
      <c r="A604" s="83">
        <v>1100</v>
      </c>
      <c r="B604" s="84" t="s">
        <v>364</v>
      </c>
      <c r="C604" s="83">
        <v>6171</v>
      </c>
      <c r="D604" s="83">
        <v>5173</v>
      </c>
      <c r="E604" s="85">
        <v>6171110000001</v>
      </c>
      <c r="F604" s="84" t="s">
        <v>18</v>
      </c>
      <c r="G604" s="86">
        <v>10</v>
      </c>
    </row>
    <row r="605" spans="1:7" x14ac:dyDescent="0.25">
      <c r="A605" s="83">
        <v>1100</v>
      </c>
      <c r="B605" s="84" t="s">
        <v>364</v>
      </c>
      <c r="C605" s="83">
        <v>6171</v>
      </c>
      <c r="D605" s="83">
        <v>5175</v>
      </c>
      <c r="E605" s="85">
        <v>6171110000001</v>
      </c>
      <c r="F605" s="84" t="s">
        <v>19</v>
      </c>
      <c r="G605" s="86">
        <v>5</v>
      </c>
    </row>
    <row r="606" spans="1:7" ht="15.75" thickBot="1" x14ac:dyDescent="0.3">
      <c r="A606" s="83"/>
      <c r="B606" s="84"/>
      <c r="C606" s="83"/>
      <c r="D606" s="83"/>
      <c r="E606" s="85"/>
      <c r="F606" s="87" t="s">
        <v>575</v>
      </c>
      <c r="G606" s="86"/>
    </row>
    <row r="607" spans="1:7" x14ac:dyDescent="0.25">
      <c r="A607" s="88"/>
      <c r="B607" s="89" t="s">
        <v>21</v>
      </c>
      <c r="C607" s="90">
        <v>6171</v>
      </c>
      <c r="D607" s="88"/>
      <c r="E607" s="91"/>
      <c r="F607" s="92"/>
      <c r="G607" s="93">
        <f>SUM(G597:G606)</f>
        <v>7974</v>
      </c>
    </row>
    <row r="608" spans="1:7" x14ac:dyDescent="0.25">
      <c r="A608" s="83"/>
      <c r="B608" s="94"/>
      <c r="C608" s="95"/>
      <c r="D608" s="83"/>
      <c r="E608" s="85"/>
      <c r="F608" s="84"/>
      <c r="G608" s="96"/>
    </row>
    <row r="609" spans="1:7" x14ac:dyDescent="0.25">
      <c r="A609" s="83">
        <v>1100</v>
      </c>
      <c r="B609" s="84" t="s">
        <v>367</v>
      </c>
      <c r="C609" s="83">
        <v>6320</v>
      </c>
      <c r="D609" s="83">
        <v>5038</v>
      </c>
      <c r="E609" s="85">
        <v>6320000000001</v>
      </c>
      <c r="F609" s="84" t="s">
        <v>368</v>
      </c>
      <c r="G609" s="86">
        <v>600</v>
      </c>
    </row>
    <row r="610" spans="1:7" x14ac:dyDescent="0.25">
      <c r="A610" s="83">
        <v>1100</v>
      </c>
      <c r="B610" s="84" t="s">
        <v>367</v>
      </c>
      <c r="C610" s="83">
        <v>6320</v>
      </c>
      <c r="D610" s="83">
        <v>5163</v>
      </c>
      <c r="E610" s="85">
        <v>6320000000001</v>
      </c>
      <c r="F610" s="84" t="s">
        <v>369</v>
      </c>
      <c r="G610" s="86">
        <v>1438</v>
      </c>
    </row>
    <row r="611" spans="1:7" x14ac:dyDescent="0.25">
      <c r="A611" s="83">
        <v>1100</v>
      </c>
      <c r="B611" s="84" t="s">
        <v>367</v>
      </c>
      <c r="C611" s="83">
        <v>6320</v>
      </c>
      <c r="D611" s="83">
        <v>5192</v>
      </c>
      <c r="E611" s="85">
        <v>6320000000001</v>
      </c>
      <c r="F611" s="84" t="s">
        <v>370</v>
      </c>
      <c r="G611" s="86">
        <v>10</v>
      </c>
    </row>
    <row r="612" spans="1:7" ht="15.75" thickBot="1" x14ac:dyDescent="0.3">
      <c r="A612" s="83"/>
      <c r="B612" s="84"/>
      <c r="C612" s="83"/>
      <c r="D612" s="83"/>
      <c r="E612" s="85"/>
      <c r="F612" s="87" t="s">
        <v>575</v>
      </c>
      <c r="G612" s="86"/>
    </row>
    <row r="613" spans="1:7" x14ac:dyDescent="0.25">
      <c r="A613" s="88"/>
      <c r="B613" s="89" t="s">
        <v>21</v>
      </c>
      <c r="C613" s="90">
        <v>6320</v>
      </c>
      <c r="D613" s="88"/>
      <c r="E613" s="91"/>
      <c r="F613" s="92"/>
      <c r="G613" s="93">
        <f>SUM(G609:G612)</f>
        <v>2048</v>
      </c>
    </row>
    <row r="614" spans="1:7" x14ac:dyDescent="0.25">
      <c r="A614" s="84"/>
    </row>
    <row r="615" spans="1:7" x14ac:dyDescent="0.25">
      <c r="B615" s="94" t="s">
        <v>371</v>
      </c>
      <c r="G615" s="100">
        <f>SUM(G613,G607,G595,G591,G582,G578,G571,G562,G548,G535,G530,G516,G502,G480,G456,G452,G447,G439,G427)</f>
        <v>64061.585999999996</v>
      </c>
    </row>
    <row r="618" spans="1:7" x14ac:dyDescent="0.25">
      <c r="A618" s="83">
        <v>1200</v>
      </c>
      <c r="B618" s="84" t="s">
        <v>372</v>
      </c>
      <c r="C618" s="83">
        <v>1032</v>
      </c>
      <c r="D618" s="83">
        <v>5169</v>
      </c>
      <c r="E618" s="85">
        <v>1032000000001</v>
      </c>
      <c r="F618" s="84" t="s">
        <v>373</v>
      </c>
      <c r="G618" s="86">
        <v>100</v>
      </c>
    </row>
    <row r="619" spans="1:7" ht="15.75" thickBot="1" x14ac:dyDescent="0.3">
      <c r="A619" s="83"/>
      <c r="B619" s="84"/>
      <c r="C619" s="83"/>
      <c r="D619" s="83"/>
      <c r="E619" s="85"/>
      <c r="F619" s="87" t="s">
        <v>575</v>
      </c>
      <c r="G619" s="86"/>
    </row>
    <row r="620" spans="1:7" x14ac:dyDescent="0.25">
      <c r="A620" s="88"/>
      <c r="B620" s="89" t="s">
        <v>21</v>
      </c>
      <c r="C620" s="90">
        <v>1032</v>
      </c>
      <c r="D620" s="88"/>
      <c r="E620" s="91"/>
      <c r="F620" s="92"/>
      <c r="G620" s="93">
        <f>SUM(G618:G619)</f>
        <v>100</v>
      </c>
    </row>
    <row r="621" spans="1:7" x14ac:dyDescent="0.25">
      <c r="A621" s="83"/>
      <c r="B621" s="94"/>
      <c r="C621" s="95"/>
      <c r="D621" s="83"/>
      <c r="E621" s="85"/>
      <c r="F621" s="84"/>
      <c r="G621" s="96"/>
    </row>
    <row r="622" spans="1:7" x14ac:dyDescent="0.25">
      <c r="A622" s="83">
        <v>1200</v>
      </c>
      <c r="B622" s="84" t="s">
        <v>374</v>
      </c>
      <c r="C622" s="83">
        <v>2212</v>
      </c>
      <c r="D622" s="83">
        <v>5139</v>
      </c>
      <c r="E622" s="85">
        <v>2212000000003</v>
      </c>
      <c r="F622" s="84" t="s">
        <v>13</v>
      </c>
      <c r="G622" s="86">
        <v>420</v>
      </c>
    </row>
    <row r="623" spans="1:7" ht="15.75" thickBot="1" x14ac:dyDescent="0.3">
      <c r="A623" s="83"/>
      <c r="B623" s="84"/>
      <c r="C623" s="83"/>
      <c r="D623" s="83"/>
      <c r="E623" s="85"/>
      <c r="F623" s="87" t="s">
        <v>575</v>
      </c>
      <c r="G623" s="86"/>
    </row>
    <row r="624" spans="1:7" x14ac:dyDescent="0.25">
      <c r="A624" s="88"/>
      <c r="B624" s="89" t="s">
        <v>21</v>
      </c>
      <c r="C624" s="90">
        <v>2212</v>
      </c>
      <c r="D624" s="88"/>
      <c r="E624" s="91"/>
      <c r="F624" s="92"/>
      <c r="G624" s="93">
        <f>SUM(G622:G623)</f>
        <v>420</v>
      </c>
    </row>
    <row r="625" spans="1:7" x14ac:dyDescent="0.25">
      <c r="A625" s="83"/>
      <c r="B625" s="94"/>
      <c r="C625" s="95"/>
      <c r="D625" s="83"/>
      <c r="E625" s="85"/>
      <c r="F625" s="84"/>
      <c r="G625" s="96"/>
    </row>
    <row r="626" spans="1:7" x14ac:dyDescent="0.25">
      <c r="A626" s="83">
        <v>1200</v>
      </c>
      <c r="B626" s="84" t="s">
        <v>375</v>
      </c>
      <c r="C626" s="83">
        <v>2219</v>
      </c>
      <c r="D626" s="83">
        <v>5137</v>
      </c>
      <c r="E626" s="85">
        <v>2219000000003</v>
      </c>
      <c r="F626" s="84" t="s">
        <v>376</v>
      </c>
      <c r="G626" s="86">
        <v>50</v>
      </c>
    </row>
    <row r="627" spans="1:7" x14ac:dyDescent="0.25">
      <c r="A627" s="83">
        <v>1200</v>
      </c>
      <c r="B627" s="84" t="s">
        <v>375</v>
      </c>
      <c r="C627" s="83">
        <v>2219</v>
      </c>
      <c r="D627" s="83">
        <v>5139</v>
      </c>
      <c r="E627" s="85">
        <v>2219000000003</v>
      </c>
      <c r="F627" s="84" t="s">
        <v>13</v>
      </c>
      <c r="G627" s="86">
        <v>60</v>
      </c>
    </row>
    <row r="628" spans="1:7" x14ac:dyDescent="0.25">
      <c r="A628" s="83">
        <v>1200</v>
      </c>
      <c r="B628" s="84" t="s">
        <v>375</v>
      </c>
      <c r="C628" s="83">
        <v>2219</v>
      </c>
      <c r="D628" s="83">
        <v>5171</v>
      </c>
      <c r="E628" s="85">
        <v>2219000000003</v>
      </c>
      <c r="F628" s="84" t="s">
        <v>17</v>
      </c>
      <c r="G628" s="86">
        <v>20</v>
      </c>
    </row>
    <row r="629" spans="1:7" ht="15.75" thickBot="1" x14ac:dyDescent="0.3">
      <c r="A629" s="83"/>
      <c r="B629" s="84"/>
      <c r="C629" s="83"/>
      <c r="D629" s="83"/>
      <c r="E629" s="85"/>
      <c r="F629" s="87" t="s">
        <v>575</v>
      </c>
      <c r="G629" s="86"/>
    </row>
    <row r="630" spans="1:7" x14ac:dyDescent="0.25">
      <c r="A630" s="88"/>
      <c r="B630" s="89" t="s">
        <v>21</v>
      </c>
      <c r="C630" s="90">
        <v>2219</v>
      </c>
      <c r="D630" s="88"/>
      <c r="E630" s="91"/>
      <c r="F630" s="92"/>
      <c r="G630" s="93">
        <f>SUM(G626:G629)</f>
        <v>130</v>
      </c>
    </row>
    <row r="631" spans="1:7" x14ac:dyDescent="0.25">
      <c r="A631" s="83"/>
      <c r="B631" s="94"/>
      <c r="C631" s="95"/>
      <c r="D631" s="83"/>
      <c r="E631" s="85"/>
      <c r="F631" s="84"/>
      <c r="G631" s="96"/>
    </row>
    <row r="632" spans="1:7" x14ac:dyDescent="0.25">
      <c r="A632" s="83">
        <v>1200</v>
      </c>
      <c r="B632" s="84" t="s">
        <v>378</v>
      </c>
      <c r="C632" s="83">
        <v>2229</v>
      </c>
      <c r="D632" s="83">
        <v>5139</v>
      </c>
      <c r="E632" s="85">
        <v>2229000000001</v>
      </c>
      <c r="F632" s="84" t="s">
        <v>13</v>
      </c>
      <c r="G632" s="86">
        <v>30</v>
      </c>
    </row>
    <row r="633" spans="1:7" x14ac:dyDescent="0.25">
      <c r="A633" s="83">
        <v>1200</v>
      </c>
      <c r="B633" s="84" t="s">
        <v>378</v>
      </c>
      <c r="C633" s="83">
        <v>2229</v>
      </c>
      <c r="D633" s="83">
        <v>5169</v>
      </c>
      <c r="E633" s="85">
        <v>2229000000001</v>
      </c>
      <c r="F633" s="84" t="s">
        <v>26</v>
      </c>
      <c r="G633" s="86">
        <v>70</v>
      </c>
    </row>
    <row r="634" spans="1:7" ht="15.75" thickBot="1" x14ac:dyDescent="0.3">
      <c r="A634" s="83"/>
      <c r="B634" s="84"/>
      <c r="C634" s="83"/>
      <c r="D634" s="83"/>
      <c r="E634" s="85"/>
      <c r="F634" s="87" t="s">
        <v>575</v>
      </c>
      <c r="G634" s="86"/>
    </row>
    <row r="635" spans="1:7" x14ac:dyDescent="0.25">
      <c r="A635" s="88"/>
      <c r="B635" s="89" t="s">
        <v>21</v>
      </c>
      <c r="C635" s="90">
        <v>2229</v>
      </c>
      <c r="D635" s="88"/>
      <c r="E635" s="91"/>
      <c r="F635" s="92"/>
      <c r="G635" s="93">
        <f>SUM(G632:G634)</f>
        <v>100</v>
      </c>
    </row>
    <row r="636" spans="1:7" x14ac:dyDescent="0.25">
      <c r="A636" s="83"/>
      <c r="B636" s="94"/>
      <c r="C636" s="95"/>
      <c r="D636" s="83"/>
      <c r="E636" s="85"/>
      <c r="F636" s="84"/>
      <c r="G636" s="96"/>
    </row>
    <row r="637" spans="1:7" x14ac:dyDescent="0.25">
      <c r="A637" s="83">
        <v>1200</v>
      </c>
      <c r="B637" s="84" t="s">
        <v>379</v>
      </c>
      <c r="C637" s="83">
        <v>3412</v>
      </c>
      <c r="D637" s="83">
        <v>5137</v>
      </c>
      <c r="E637" s="85">
        <v>3412000000001</v>
      </c>
      <c r="F637" s="84" t="s">
        <v>12</v>
      </c>
      <c r="G637" s="86">
        <v>150</v>
      </c>
    </row>
    <row r="638" spans="1:7" x14ac:dyDescent="0.25">
      <c r="A638" s="83">
        <v>1200</v>
      </c>
      <c r="B638" s="84" t="s">
        <v>379</v>
      </c>
      <c r="C638" s="83">
        <v>3412</v>
      </c>
      <c r="D638" s="83">
        <v>5139</v>
      </c>
      <c r="E638" s="85">
        <v>3412000000001</v>
      </c>
      <c r="F638" s="84" t="s">
        <v>13</v>
      </c>
      <c r="G638" s="86">
        <v>50</v>
      </c>
    </row>
    <row r="639" spans="1:7" x14ac:dyDescent="0.25">
      <c r="A639" s="83">
        <v>1200</v>
      </c>
      <c r="B639" s="84" t="s">
        <v>379</v>
      </c>
      <c r="C639" s="83">
        <v>3412</v>
      </c>
      <c r="D639" s="83">
        <v>5154</v>
      </c>
      <c r="E639" s="85">
        <v>3412000000001</v>
      </c>
      <c r="F639" s="84" t="s">
        <v>270</v>
      </c>
      <c r="G639" s="86">
        <v>100</v>
      </c>
    </row>
    <row r="640" spans="1:7" x14ac:dyDescent="0.25">
      <c r="A640" s="83">
        <v>1200</v>
      </c>
      <c r="B640" s="84" t="s">
        <v>379</v>
      </c>
      <c r="C640" s="83">
        <v>3412</v>
      </c>
      <c r="D640" s="83">
        <v>5169</v>
      </c>
      <c r="E640" s="85">
        <v>3412000000001</v>
      </c>
      <c r="F640" s="84" t="s">
        <v>26</v>
      </c>
      <c r="G640" s="86">
        <v>70</v>
      </c>
    </row>
    <row r="641" spans="1:7" x14ac:dyDescent="0.25">
      <c r="A641" s="83">
        <v>1200</v>
      </c>
      <c r="B641" s="84" t="s">
        <v>379</v>
      </c>
      <c r="C641" s="83">
        <v>3412</v>
      </c>
      <c r="D641" s="83">
        <v>5171</v>
      </c>
      <c r="E641" s="85">
        <v>3412000000001</v>
      </c>
      <c r="F641" s="84" t="s">
        <v>17</v>
      </c>
      <c r="G641" s="86">
        <v>80</v>
      </c>
    </row>
    <row r="642" spans="1:7" ht="15.75" thickBot="1" x14ac:dyDescent="0.3">
      <c r="A642" s="83"/>
      <c r="B642" s="84"/>
      <c r="C642" s="83"/>
      <c r="D642" s="83"/>
      <c r="E642" s="85"/>
      <c r="F642" s="87" t="s">
        <v>575</v>
      </c>
      <c r="G642" s="86"/>
    </row>
    <row r="643" spans="1:7" x14ac:dyDescent="0.25">
      <c r="A643" s="88"/>
      <c r="B643" s="89" t="s">
        <v>21</v>
      </c>
      <c r="C643" s="90">
        <v>3412</v>
      </c>
      <c r="D643" s="88"/>
      <c r="E643" s="91"/>
      <c r="F643" s="92"/>
      <c r="G643" s="93">
        <f>SUM(G637:G642)</f>
        <v>450</v>
      </c>
    </row>
    <row r="644" spans="1:7" x14ac:dyDescent="0.25">
      <c r="A644" s="83"/>
      <c r="B644" s="94"/>
      <c r="C644" s="95"/>
      <c r="D644" s="83"/>
      <c r="E644" s="85"/>
      <c r="F644" s="84"/>
      <c r="G644" s="96"/>
    </row>
    <row r="645" spans="1:7" x14ac:dyDescent="0.25">
      <c r="A645" s="83">
        <v>1200</v>
      </c>
      <c r="B645" s="84" t="s">
        <v>380</v>
      </c>
      <c r="C645" s="83">
        <v>3632</v>
      </c>
      <c r="D645" s="83">
        <v>5021</v>
      </c>
      <c r="E645" s="85">
        <v>3632000000001</v>
      </c>
      <c r="F645" s="84" t="s">
        <v>381</v>
      </c>
      <c r="G645" s="86">
        <v>120</v>
      </c>
    </row>
    <row r="646" spans="1:7" x14ac:dyDescent="0.25">
      <c r="A646" s="83">
        <v>1200</v>
      </c>
      <c r="B646" s="84" t="s">
        <v>380</v>
      </c>
      <c r="C646" s="83">
        <v>3632</v>
      </c>
      <c r="D646" s="83">
        <v>5031</v>
      </c>
      <c r="E646" s="85">
        <v>3632000000001</v>
      </c>
      <c r="F646" s="84" t="s">
        <v>9</v>
      </c>
      <c r="G646" s="86">
        <v>0</v>
      </c>
    </row>
    <row r="647" spans="1:7" x14ac:dyDescent="0.25">
      <c r="A647" s="83">
        <v>1200</v>
      </c>
      <c r="B647" s="84" t="s">
        <v>380</v>
      </c>
      <c r="C647" s="83">
        <v>3632</v>
      </c>
      <c r="D647" s="83">
        <v>5032</v>
      </c>
      <c r="E647" s="85">
        <v>3632000000001</v>
      </c>
      <c r="F647" s="84" t="s">
        <v>10</v>
      </c>
      <c r="G647" s="86">
        <v>0</v>
      </c>
    </row>
    <row r="648" spans="1:7" x14ac:dyDescent="0.25">
      <c r="A648" s="83">
        <v>1200</v>
      </c>
      <c r="B648" s="84" t="s">
        <v>380</v>
      </c>
      <c r="C648" s="83">
        <v>3632</v>
      </c>
      <c r="D648" s="83">
        <v>5139</v>
      </c>
      <c r="E648" s="85">
        <v>3632000000001</v>
      </c>
      <c r="F648" s="84" t="s">
        <v>382</v>
      </c>
      <c r="G648" s="86">
        <v>12</v>
      </c>
    </row>
    <row r="649" spans="1:7" x14ac:dyDescent="0.25">
      <c r="A649" s="83">
        <v>1200</v>
      </c>
      <c r="B649" s="84" t="s">
        <v>380</v>
      </c>
      <c r="C649" s="83">
        <v>3632</v>
      </c>
      <c r="D649" s="83">
        <v>5164</v>
      </c>
      <c r="E649" s="85">
        <v>3632000000001</v>
      </c>
      <c r="F649" s="84" t="s">
        <v>383</v>
      </c>
      <c r="G649" s="86">
        <v>0.1</v>
      </c>
    </row>
    <row r="650" spans="1:7" x14ac:dyDescent="0.25">
      <c r="A650" s="83">
        <v>1200</v>
      </c>
      <c r="B650" s="84" t="s">
        <v>380</v>
      </c>
      <c r="C650" s="83">
        <v>3632</v>
      </c>
      <c r="D650" s="83">
        <v>5169</v>
      </c>
      <c r="E650" s="85">
        <v>3632000000001</v>
      </c>
      <c r="F650" s="84" t="s">
        <v>384</v>
      </c>
      <c r="G650" s="86">
        <v>500</v>
      </c>
    </row>
    <row r="651" spans="1:7" x14ac:dyDescent="0.25">
      <c r="A651" s="83">
        <v>1200</v>
      </c>
      <c r="B651" s="84" t="s">
        <v>380</v>
      </c>
      <c r="C651" s="83">
        <v>3632</v>
      </c>
      <c r="D651" s="83">
        <v>5169</v>
      </c>
      <c r="E651" s="85">
        <v>3632000000001</v>
      </c>
      <c r="F651" s="84" t="s">
        <v>607</v>
      </c>
      <c r="G651" s="86">
        <v>391</v>
      </c>
    </row>
    <row r="652" spans="1:7" x14ac:dyDescent="0.25">
      <c r="A652" s="83">
        <v>1200</v>
      </c>
      <c r="B652" s="84" t="s">
        <v>380</v>
      </c>
      <c r="C652" s="83">
        <v>3632</v>
      </c>
      <c r="D652" s="83">
        <v>5171</v>
      </c>
      <c r="E652" s="85">
        <v>3632000000001</v>
      </c>
      <c r="F652" s="84" t="s">
        <v>17</v>
      </c>
      <c r="G652" s="86">
        <v>30</v>
      </c>
    </row>
    <row r="653" spans="1:7" ht="15.75" thickBot="1" x14ac:dyDescent="0.3">
      <c r="A653" s="83"/>
      <c r="B653" s="84"/>
      <c r="C653" s="83"/>
      <c r="D653" s="83"/>
      <c r="E653" s="85"/>
      <c r="F653" s="87" t="s">
        <v>575</v>
      </c>
      <c r="G653" s="86"/>
    </row>
    <row r="654" spans="1:7" x14ac:dyDescent="0.25">
      <c r="A654" s="88"/>
      <c r="B654" s="89" t="s">
        <v>21</v>
      </c>
      <c r="C654" s="90">
        <v>3632</v>
      </c>
      <c r="D654" s="88"/>
      <c r="E654" s="91"/>
      <c r="F654" s="92"/>
      <c r="G654" s="93">
        <f>SUM(G645:G653)</f>
        <v>1053.0999999999999</v>
      </c>
    </row>
    <row r="655" spans="1:7" x14ac:dyDescent="0.25">
      <c r="A655" s="83"/>
      <c r="B655" s="94"/>
      <c r="C655" s="95"/>
      <c r="D655" s="83"/>
      <c r="E655" s="85"/>
      <c r="F655" s="84"/>
      <c r="G655" s="96"/>
    </row>
    <row r="656" spans="1:7" x14ac:dyDescent="0.25">
      <c r="A656" s="83">
        <v>1200</v>
      </c>
      <c r="B656" s="84" t="s">
        <v>387</v>
      </c>
      <c r="C656" s="83">
        <v>3639</v>
      </c>
      <c r="D656" s="83">
        <v>5011</v>
      </c>
      <c r="E656" s="85">
        <v>3639000000001</v>
      </c>
      <c r="F656" s="84" t="s">
        <v>7</v>
      </c>
      <c r="G656" s="86">
        <v>7725</v>
      </c>
    </row>
    <row r="657" spans="1:7" x14ac:dyDescent="0.25">
      <c r="A657" s="83">
        <v>1200</v>
      </c>
      <c r="B657" s="84" t="s">
        <v>387</v>
      </c>
      <c r="C657" s="83">
        <v>3639</v>
      </c>
      <c r="D657" s="83">
        <v>5021</v>
      </c>
      <c r="E657" s="85">
        <v>3639000000001</v>
      </c>
      <c r="F657" s="84" t="s">
        <v>388</v>
      </c>
      <c r="G657" s="86">
        <v>0</v>
      </c>
    </row>
    <row r="658" spans="1:7" x14ac:dyDescent="0.25">
      <c r="A658" s="83">
        <v>1200</v>
      </c>
      <c r="B658" s="84" t="s">
        <v>387</v>
      </c>
      <c r="C658" s="83">
        <v>3639</v>
      </c>
      <c r="D658" s="83">
        <v>5031</v>
      </c>
      <c r="E658" s="85">
        <v>3639000000001</v>
      </c>
      <c r="F658" s="84" t="s">
        <v>9</v>
      </c>
      <c r="G658" s="86">
        <v>1916</v>
      </c>
    </row>
    <row r="659" spans="1:7" x14ac:dyDescent="0.25">
      <c r="A659" s="83">
        <v>1200</v>
      </c>
      <c r="B659" s="84" t="s">
        <v>387</v>
      </c>
      <c r="C659" s="83">
        <v>3639</v>
      </c>
      <c r="D659" s="83">
        <v>5032</v>
      </c>
      <c r="E659" s="85">
        <v>3639000000001</v>
      </c>
      <c r="F659" s="84" t="s">
        <v>10</v>
      </c>
      <c r="G659" s="86">
        <v>696</v>
      </c>
    </row>
    <row r="660" spans="1:7" x14ac:dyDescent="0.25">
      <c r="A660" s="83">
        <v>1200</v>
      </c>
      <c r="B660" s="84" t="s">
        <v>387</v>
      </c>
      <c r="C660" s="83">
        <v>3639</v>
      </c>
      <c r="D660" s="83">
        <v>5131</v>
      </c>
      <c r="E660" s="85">
        <v>3639000000001</v>
      </c>
      <c r="F660" s="84" t="s">
        <v>389</v>
      </c>
      <c r="G660" s="86">
        <v>20</v>
      </c>
    </row>
    <row r="661" spans="1:7" x14ac:dyDescent="0.25">
      <c r="A661" s="83">
        <v>1200</v>
      </c>
      <c r="B661" s="84" t="s">
        <v>387</v>
      </c>
      <c r="C661" s="83">
        <v>3639</v>
      </c>
      <c r="D661" s="83">
        <v>5132</v>
      </c>
      <c r="E661" s="85">
        <v>3639000000001</v>
      </c>
      <c r="F661" s="84" t="s">
        <v>59</v>
      </c>
      <c r="G661" s="86">
        <v>50</v>
      </c>
    </row>
    <row r="662" spans="1:7" x14ac:dyDescent="0.25">
      <c r="A662" s="83">
        <v>1200</v>
      </c>
      <c r="B662" s="84" t="s">
        <v>387</v>
      </c>
      <c r="C662" s="83">
        <v>3639</v>
      </c>
      <c r="D662" s="83">
        <v>5134</v>
      </c>
      <c r="E662" s="85">
        <v>3639000000001</v>
      </c>
      <c r="F662" s="84" t="s">
        <v>268</v>
      </c>
      <c r="G662" s="86">
        <v>125</v>
      </c>
    </row>
    <row r="663" spans="1:7" x14ac:dyDescent="0.25">
      <c r="A663" s="83">
        <v>1200</v>
      </c>
      <c r="B663" s="84" t="s">
        <v>387</v>
      </c>
      <c r="C663" s="83">
        <v>3639</v>
      </c>
      <c r="D663" s="83">
        <v>5137</v>
      </c>
      <c r="E663" s="85">
        <v>3639000000001</v>
      </c>
      <c r="F663" s="84" t="s">
        <v>12</v>
      </c>
      <c r="G663" s="86">
        <v>40</v>
      </c>
    </row>
    <row r="664" spans="1:7" x14ac:dyDescent="0.25">
      <c r="A664" s="83">
        <v>1200</v>
      </c>
      <c r="B664" s="84" t="s">
        <v>387</v>
      </c>
      <c r="C664" s="83">
        <v>3639</v>
      </c>
      <c r="D664" s="83">
        <v>5139</v>
      </c>
      <c r="E664" s="85">
        <v>3639000000001</v>
      </c>
      <c r="F664" s="84" t="s">
        <v>13</v>
      </c>
      <c r="G664" s="86">
        <v>450</v>
      </c>
    </row>
    <row r="665" spans="1:7" x14ac:dyDescent="0.25">
      <c r="A665" s="83">
        <v>1200</v>
      </c>
      <c r="B665" s="84" t="s">
        <v>387</v>
      </c>
      <c r="C665" s="83">
        <v>3639</v>
      </c>
      <c r="D665" s="83">
        <v>5154</v>
      </c>
      <c r="E665" s="85">
        <v>3639000000001</v>
      </c>
      <c r="F665" s="84" t="s">
        <v>270</v>
      </c>
      <c r="G665" s="86">
        <v>400</v>
      </c>
    </row>
    <row r="666" spans="1:7" x14ac:dyDescent="0.25">
      <c r="A666" s="83">
        <v>1200</v>
      </c>
      <c r="B666" s="84" t="s">
        <v>387</v>
      </c>
      <c r="C666" s="83">
        <v>3639</v>
      </c>
      <c r="D666" s="83">
        <v>5156</v>
      </c>
      <c r="E666" s="85">
        <v>3639000000001</v>
      </c>
      <c r="F666" s="84" t="s">
        <v>136</v>
      </c>
      <c r="G666" s="86">
        <v>1100</v>
      </c>
    </row>
    <row r="667" spans="1:7" x14ac:dyDescent="0.25">
      <c r="A667" s="83">
        <v>1200</v>
      </c>
      <c r="B667" s="84" t="s">
        <v>387</v>
      </c>
      <c r="C667" s="83">
        <v>3639</v>
      </c>
      <c r="D667" s="83">
        <v>5162</v>
      </c>
      <c r="E667" s="85">
        <v>3639000000001</v>
      </c>
      <c r="F667" s="84" t="s">
        <v>138</v>
      </c>
      <c r="G667" s="86">
        <v>80</v>
      </c>
    </row>
    <row r="668" spans="1:7" x14ac:dyDescent="0.25">
      <c r="A668" s="83">
        <v>1200</v>
      </c>
      <c r="B668" s="84" t="s">
        <v>387</v>
      </c>
      <c r="C668" s="83">
        <v>3639</v>
      </c>
      <c r="D668" s="83">
        <v>5167</v>
      </c>
      <c r="E668" s="85">
        <v>3639000000001</v>
      </c>
      <c r="F668" s="84" t="s">
        <v>15</v>
      </c>
      <c r="G668" s="86">
        <v>50</v>
      </c>
    </row>
    <row r="669" spans="1:7" x14ac:dyDescent="0.25">
      <c r="A669" s="83">
        <v>1200</v>
      </c>
      <c r="B669" s="84" t="s">
        <v>387</v>
      </c>
      <c r="C669" s="83">
        <v>3639</v>
      </c>
      <c r="D669" s="83">
        <v>5169</v>
      </c>
      <c r="E669" s="85">
        <v>3639000000001</v>
      </c>
      <c r="F669" s="84" t="s">
        <v>26</v>
      </c>
      <c r="G669" s="86">
        <v>150</v>
      </c>
    </row>
    <row r="670" spans="1:7" x14ac:dyDescent="0.25">
      <c r="A670" s="83">
        <v>1200</v>
      </c>
      <c r="B670" s="84" t="s">
        <v>387</v>
      </c>
      <c r="C670" s="83">
        <v>3639</v>
      </c>
      <c r="D670" s="83">
        <v>5171</v>
      </c>
      <c r="E670" s="85">
        <v>3639000000001</v>
      </c>
      <c r="F670" s="84" t="s">
        <v>17</v>
      </c>
      <c r="G670" s="86">
        <v>900</v>
      </c>
    </row>
    <row r="671" spans="1:7" x14ac:dyDescent="0.25">
      <c r="A671" s="83">
        <v>1200</v>
      </c>
      <c r="B671" s="84" t="s">
        <v>387</v>
      </c>
      <c r="C671" s="83">
        <v>3639</v>
      </c>
      <c r="D671" s="83">
        <v>5173</v>
      </c>
      <c r="E671" s="85">
        <v>3639000000001</v>
      </c>
      <c r="F671" s="84" t="s">
        <v>18</v>
      </c>
      <c r="G671" s="86">
        <v>7</v>
      </c>
    </row>
    <row r="672" spans="1:7" x14ac:dyDescent="0.25">
      <c r="A672" s="83">
        <v>1200</v>
      </c>
      <c r="B672" s="84" t="s">
        <v>387</v>
      </c>
      <c r="C672" s="83">
        <v>3639</v>
      </c>
      <c r="D672" s="83">
        <v>5175</v>
      </c>
      <c r="E672" s="85">
        <v>3639000000001</v>
      </c>
      <c r="F672" s="84" t="s">
        <v>19</v>
      </c>
      <c r="G672" s="86">
        <v>7</v>
      </c>
    </row>
    <row r="673" spans="1:7" ht="15.75" thickBot="1" x14ac:dyDescent="0.3">
      <c r="A673" s="83"/>
      <c r="B673" s="84"/>
      <c r="C673" s="83"/>
      <c r="D673" s="83"/>
      <c r="E673" s="85"/>
      <c r="F673" s="87" t="s">
        <v>575</v>
      </c>
      <c r="G673" s="86"/>
    </row>
    <row r="674" spans="1:7" x14ac:dyDescent="0.25">
      <c r="A674" s="88"/>
      <c r="B674" s="89" t="s">
        <v>21</v>
      </c>
      <c r="C674" s="90">
        <v>3639</v>
      </c>
      <c r="D674" s="88"/>
      <c r="E674" s="91"/>
      <c r="F674" s="92"/>
      <c r="G674" s="93">
        <f>SUM(G656:G673)</f>
        <v>13716</v>
      </c>
    </row>
    <row r="675" spans="1:7" x14ac:dyDescent="0.25">
      <c r="A675" s="83"/>
      <c r="B675" s="94"/>
      <c r="C675" s="95"/>
      <c r="D675" s="83"/>
      <c r="E675" s="85"/>
      <c r="F675" s="84"/>
      <c r="G675" s="96"/>
    </row>
    <row r="676" spans="1:7" x14ac:dyDescent="0.25">
      <c r="A676" s="83">
        <v>1200</v>
      </c>
      <c r="B676" s="84" t="s">
        <v>393</v>
      </c>
      <c r="C676" s="83">
        <v>3722</v>
      </c>
      <c r="D676" s="83">
        <v>5021</v>
      </c>
      <c r="E676" s="85">
        <v>3722000000001</v>
      </c>
      <c r="F676" s="84" t="s">
        <v>394</v>
      </c>
      <c r="G676" s="86">
        <v>30</v>
      </c>
    </row>
    <row r="677" spans="1:7" x14ac:dyDescent="0.25">
      <c r="A677" s="83">
        <v>1200</v>
      </c>
      <c r="B677" s="84" t="s">
        <v>393</v>
      </c>
      <c r="C677" s="83">
        <v>3722</v>
      </c>
      <c r="D677" s="83">
        <v>5138</v>
      </c>
      <c r="E677" s="85">
        <v>3722000000001</v>
      </c>
      <c r="F677" s="84" t="s">
        <v>581</v>
      </c>
      <c r="G677" s="86">
        <v>100</v>
      </c>
    </row>
    <row r="678" spans="1:7" x14ac:dyDescent="0.25">
      <c r="A678" s="83">
        <v>1200</v>
      </c>
      <c r="B678" s="84" t="s">
        <v>393</v>
      </c>
      <c r="C678" s="83">
        <v>3722</v>
      </c>
      <c r="D678" s="83">
        <v>5139</v>
      </c>
      <c r="E678" s="85">
        <v>3722000000001</v>
      </c>
      <c r="F678" s="84" t="s">
        <v>395</v>
      </c>
      <c r="G678" s="86">
        <v>20</v>
      </c>
    </row>
    <row r="679" spans="1:7" x14ac:dyDescent="0.25">
      <c r="A679" s="83">
        <v>1200</v>
      </c>
      <c r="B679" s="84" t="s">
        <v>393</v>
      </c>
      <c r="C679" s="83">
        <v>3722</v>
      </c>
      <c r="D679" s="83">
        <v>5169</v>
      </c>
      <c r="E679" s="85">
        <v>3722000000001</v>
      </c>
      <c r="F679" s="84" t="s">
        <v>396</v>
      </c>
      <c r="G679" s="86">
        <v>15000</v>
      </c>
    </row>
    <row r="680" spans="1:7" ht="15.75" thickBot="1" x14ac:dyDescent="0.3">
      <c r="A680" s="83"/>
      <c r="B680" s="84"/>
      <c r="C680" s="83"/>
      <c r="D680" s="83"/>
      <c r="E680" s="85"/>
      <c r="F680" s="87" t="s">
        <v>575</v>
      </c>
      <c r="G680" s="86"/>
    </row>
    <row r="681" spans="1:7" x14ac:dyDescent="0.25">
      <c r="A681" s="88"/>
      <c r="B681" s="89" t="s">
        <v>21</v>
      </c>
      <c r="C681" s="90">
        <v>3722</v>
      </c>
      <c r="D681" s="88"/>
      <c r="E681" s="91"/>
      <c r="F681" s="92"/>
      <c r="G681" s="93">
        <f>SUM(G676:G680)</f>
        <v>15150</v>
      </c>
    </row>
    <row r="682" spans="1:7" x14ac:dyDescent="0.25">
      <c r="A682" s="83"/>
      <c r="B682" s="94"/>
      <c r="C682" s="95"/>
      <c r="D682" s="83"/>
      <c r="E682" s="85"/>
      <c r="F682" s="84"/>
      <c r="G682" s="96"/>
    </row>
    <row r="683" spans="1:7" x14ac:dyDescent="0.25">
      <c r="A683" s="83">
        <v>1200</v>
      </c>
      <c r="B683" s="84" t="s">
        <v>397</v>
      </c>
      <c r="C683" s="83">
        <v>3723</v>
      </c>
      <c r="D683" s="83">
        <v>5136</v>
      </c>
      <c r="E683" s="85">
        <v>3723000000001</v>
      </c>
      <c r="F683" s="84" t="s">
        <v>398</v>
      </c>
      <c r="G683" s="86">
        <v>1</v>
      </c>
    </row>
    <row r="684" spans="1:7" x14ac:dyDescent="0.25">
      <c r="A684" s="83">
        <v>1200</v>
      </c>
      <c r="B684" s="84" t="s">
        <v>397</v>
      </c>
      <c r="C684" s="83">
        <v>3723</v>
      </c>
      <c r="D684" s="83">
        <v>5139</v>
      </c>
      <c r="E684" s="85">
        <v>3723000000001</v>
      </c>
      <c r="F684" s="84" t="s">
        <v>399</v>
      </c>
      <c r="G684" s="86">
        <v>250</v>
      </c>
    </row>
    <row r="685" spans="1:7" ht="15.75" thickBot="1" x14ac:dyDescent="0.3">
      <c r="A685" s="83"/>
      <c r="B685" s="84"/>
      <c r="C685" s="83"/>
      <c r="D685" s="83"/>
      <c r="E685" s="85"/>
      <c r="F685" s="87" t="s">
        <v>575</v>
      </c>
      <c r="G685" s="86"/>
    </row>
    <row r="686" spans="1:7" x14ac:dyDescent="0.25">
      <c r="A686" s="88"/>
      <c r="B686" s="89" t="s">
        <v>21</v>
      </c>
      <c r="C686" s="90">
        <v>3723</v>
      </c>
      <c r="D686" s="88"/>
      <c r="E686" s="91"/>
      <c r="F686" s="92"/>
      <c r="G686" s="93">
        <f>SUM(G683:G685)</f>
        <v>251</v>
      </c>
    </row>
    <row r="687" spans="1:7" x14ac:dyDescent="0.25">
      <c r="A687" s="83"/>
      <c r="B687" s="94"/>
      <c r="C687" s="95"/>
      <c r="D687" s="83"/>
      <c r="E687" s="85"/>
      <c r="F687" s="84"/>
      <c r="G687" s="96"/>
    </row>
    <row r="688" spans="1:7" x14ac:dyDescent="0.25">
      <c r="A688" s="83"/>
      <c r="B688" s="84"/>
      <c r="C688" s="83"/>
      <c r="D688" s="83">
        <v>5139</v>
      </c>
      <c r="E688" s="85"/>
      <c r="F688" s="84" t="s">
        <v>585</v>
      </c>
      <c r="G688" s="86">
        <v>100</v>
      </c>
    </row>
    <row r="689" spans="1:7" x14ac:dyDescent="0.25">
      <c r="A689" s="83">
        <v>1200</v>
      </c>
      <c r="B689" s="84" t="s">
        <v>400</v>
      </c>
      <c r="C689" s="83">
        <v>3729</v>
      </c>
      <c r="D689" s="83">
        <v>5169</v>
      </c>
      <c r="E689" s="85">
        <v>12008</v>
      </c>
      <c r="F689" s="84" t="s">
        <v>401</v>
      </c>
      <c r="G689" s="86">
        <v>91</v>
      </c>
    </row>
    <row r="690" spans="1:7" ht="15.75" thickBot="1" x14ac:dyDescent="0.3">
      <c r="A690" s="83"/>
      <c r="B690" s="84"/>
      <c r="C690" s="83"/>
      <c r="D690" s="83"/>
      <c r="E690" s="85"/>
      <c r="F690" s="87" t="s">
        <v>575</v>
      </c>
      <c r="G690" s="86"/>
    </row>
    <row r="691" spans="1:7" x14ac:dyDescent="0.25">
      <c r="A691" s="88"/>
      <c r="B691" s="89" t="s">
        <v>21</v>
      </c>
      <c r="C691" s="90">
        <v>3729</v>
      </c>
      <c r="D691" s="88"/>
      <c r="E691" s="91"/>
      <c r="F691" s="92"/>
      <c r="G691" s="93">
        <f>SUM(G688:G690)</f>
        <v>191</v>
      </c>
    </row>
    <row r="692" spans="1:7" x14ac:dyDescent="0.25">
      <c r="A692" s="83"/>
      <c r="B692" s="94"/>
      <c r="C692" s="95"/>
      <c r="D692" s="83"/>
      <c r="E692" s="85"/>
      <c r="F692" s="84"/>
      <c r="G692" s="96"/>
    </row>
    <row r="693" spans="1:7" x14ac:dyDescent="0.25">
      <c r="A693" s="83">
        <v>1200</v>
      </c>
      <c r="B693" s="84" t="s">
        <v>402</v>
      </c>
      <c r="C693" s="83">
        <v>3745</v>
      </c>
      <c r="D693" s="83">
        <v>5136</v>
      </c>
      <c r="E693" s="85">
        <v>3745000000001</v>
      </c>
      <c r="F693" s="84" t="s">
        <v>11</v>
      </c>
      <c r="G693" s="86">
        <v>1</v>
      </c>
    </row>
    <row r="694" spans="1:7" x14ac:dyDescent="0.25">
      <c r="A694" s="83">
        <v>1200</v>
      </c>
      <c r="B694" s="84" t="s">
        <v>402</v>
      </c>
      <c r="C694" s="83">
        <v>3745</v>
      </c>
      <c r="D694" s="83">
        <v>5137</v>
      </c>
      <c r="E694" s="85">
        <v>3745000000001</v>
      </c>
      <c r="F694" s="84" t="s">
        <v>12</v>
      </c>
      <c r="G694" s="86">
        <v>70</v>
      </c>
    </row>
    <row r="695" spans="1:7" x14ac:dyDescent="0.25">
      <c r="A695" s="83">
        <v>1200</v>
      </c>
      <c r="B695" s="84" t="s">
        <v>402</v>
      </c>
      <c r="C695" s="83">
        <v>3745</v>
      </c>
      <c r="D695" s="83">
        <v>5139</v>
      </c>
      <c r="E695" s="85">
        <v>3745000000001</v>
      </c>
      <c r="F695" s="84" t="s">
        <v>584</v>
      </c>
      <c r="G695" s="86">
        <v>400</v>
      </c>
    </row>
    <row r="696" spans="1:7" x14ac:dyDescent="0.25">
      <c r="A696" s="83"/>
      <c r="B696" s="84"/>
      <c r="C696" s="83"/>
      <c r="D696" s="83">
        <v>5139</v>
      </c>
      <c r="E696" s="85"/>
      <c r="F696" s="84" t="s">
        <v>582</v>
      </c>
      <c r="G696" s="86">
        <v>950</v>
      </c>
    </row>
    <row r="697" spans="1:7" x14ac:dyDescent="0.25">
      <c r="A697" s="83">
        <v>1200</v>
      </c>
      <c r="B697" s="84" t="s">
        <v>402</v>
      </c>
      <c r="C697" s="83">
        <v>3745</v>
      </c>
      <c r="D697" s="83">
        <v>5169</v>
      </c>
      <c r="E697" s="85">
        <v>3745000000001</v>
      </c>
      <c r="F697" s="84" t="s">
        <v>403</v>
      </c>
      <c r="G697" s="86">
        <v>700</v>
      </c>
    </row>
    <row r="698" spans="1:7" x14ac:dyDescent="0.25">
      <c r="A698" s="83"/>
      <c r="B698" s="84"/>
      <c r="C698" s="83"/>
      <c r="D698" s="83">
        <v>5169</v>
      </c>
      <c r="E698" s="85"/>
      <c r="F698" s="84" t="s">
        <v>583</v>
      </c>
      <c r="G698" s="86">
        <v>500</v>
      </c>
    </row>
    <row r="699" spans="1:7" x14ac:dyDescent="0.25">
      <c r="A699" s="83">
        <v>1200</v>
      </c>
      <c r="B699" s="84" t="s">
        <v>402</v>
      </c>
      <c r="C699" s="83">
        <v>3745</v>
      </c>
      <c r="D699" s="83">
        <v>5171</v>
      </c>
      <c r="E699" s="85">
        <v>3745000000001</v>
      </c>
      <c r="F699" s="84" t="s">
        <v>17</v>
      </c>
      <c r="G699" s="86">
        <v>100</v>
      </c>
    </row>
    <row r="701" spans="1:7" ht="15.75" thickBot="1" x14ac:dyDescent="0.3">
      <c r="A701" s="83"/>
      <c r="B701" s="84"/>
      <c r="C701" s="83"/>
      <c r="D701" s="83"/>
      <c r="E701" s="85"/>
      <c r="F701" s="87" t="s">
        <v>575</v>
      </c>
      <c r="G701" s="86"/>
    </row>
    <row r="702" spans="1:7" x14ac:dyDescent="0.25">
      <c r="A702" s="88"/>
      <c r="B702" s="89" t="s">
        <v>21</v>
      </c>
      <c r="C702" s="90">
        <v>3745</v>
      </c>
      <c r="D702" s="88"/>
      <c r="E702" s="91"/>
      <c r="F702" s="92"/>
      <c r="G702" s="93">
        <f>SUM(G693:G701)</f>
        <v>2721</v>
      </c>
    </row>
    <row r="703" spans="1:7" x14ac:dyDescent="0.25">
      <c r="A703" s="84"/>
    </row>
    <row r="704" spans="1:7" x14ac:dyDescent="0.25">
      <c r="B704" s="94" t="s">
        <v>404</v>
      </c>
      <c r="G704" s="96">
        <f>SUM(G702,G691,G686,G681,G674,G654,G643,G635,G630,G624,G620)</f>
        <v>34282.1</v>
      </c>
    </row>
    <row r="707" spans="1:7" x14ac:dyDescent="0.25">
      <c r="A707" s="83">
        <v>1300</v>
      </c>
      <c r="B707" s="84" t="s">
        <v>405</v>
      </c>
      <c r="C707" s="83">
        <v>5512</v>
      </c>
      <c r="D707" s="83">
        <v>5011</v>
      </c>
      <c r="E707" s="85">
        <v>5512000000001</v>
      </c>
      <c r="F707" s="84" t="s">
        <v>7</v>
      </c>
      <c r="G707" s="86">
        <v>540</v>
      </c>
    </row>
    <row r="708" spans="1:7" x14ac:dyDescent="0.25">
      <c r="A708" s="83">
        <v>1300</v>
      </c>
      <c r="B708" s="84" t="s">
        <v>405</v>
      </c>
      <c r="C708" s="83">
        <v>5512</v>
      </c>
      <c r="D708" s="83">
        <v>5031</v>
      </c>
      <c r="E708" s="85">
        <v>5512000000001</v>
      </c>
      <c r="F708" s="84" t="s">
        <v>9</v>
      </c>
      <c r="G708" s="86">
        <v>134</v>
      </c>
    </row>
    <row r="709" spans="1:7" x14ac:dyDescent="0.25">
      <c r="A709" s="83">
        <v>1300</v>
      </c>
      <c r="B709" s="84" t="s">
        <v>405</v>
      </c>
      <c r="C709" s="83">
        <v>5512</v>
      </c>
      <c r="D709" s="83">
        <v>5032</v>
      </c>
      <c r="E709" s="85">
        <v>5512000000001</v>
      </c>
      <c r="F709" s="84" t="s">
        <v>10</v>
      </c>
      <c r="G709" s="86">
        <v>49</v>
      </c>
    </row>
    <row r="710" spans="1:7" x14ac:dyDescent="0.25">
      <c r="A710" s="83">
        <v>1300</v>
      </c>
      <c r="B710" s="84" t="s">
        <v>405</v>
      </c>
      <c r="C710" s="83">
        <v>5512</v>
      </c>
      <c r="D710" s="83">
        <v>5132</v>
      </c>
      <c r="E710" s="85">
        <v>5512000000001</v>
      </c>
      <c r="F710" s="84" t="s">
        <v>59</v>
      </c>
      <c r="G710" s="86">
        <v>260</v>
      </c>
    </row>
    <row r="711" spans="1:7" x14ac:dyDescent="0.25">
      <c r="A711" s="83">
        <v>1300</v>
      </c>
      <c r="B711" s="84" t="s">
        <v>405</v>
      </c>
      <c r="C711" s="83">
        <v>5512</v>
      </c>
      <c r="D711" s="83">
        <v>5134</v>
      </c>
      <c r="E711" s="85">
        <v>5512000000001</v>
      </c>
      <c r="F711" s="84" t="s">
        <v>406</v>
      </c>
      <c r="G711" s="86">
        <v>50</v>
      </c>
    </row>
    <row r="712" spans="1:7" x14ac:dyDescent="0.25">
      <c r="A712" s="83">
        <v>1300</v>
      </c>
      <c r="B712" s="84" t="s">
        <v>405</v>
      </c>
      <c r="C712" s="83">
        <v>5512</v>
      </c>
      <c r="D712" s="83">
        <v>5137</v>
      </c>
      <c r="E712" s="85">
        <v>5512000000001</v>
      </c>
      <c r="F712" s="84" t="s">
        <v>12</v>
      </c>
      <c r="G712" s="86">
        <v>155</v>
      </c>
    </row>
    <row r="713" spans="1:7" x14ac:dyDescent="0.25">
      <c r="A713" s="83">
        <v>1300</v>
      </c>
      <c r="B713" s="84" t="s">
        <v>405</v>
      </c>
      <c r="C713" s="83">
        <v>5512</v>
      </c>
      <c r="D713" s="83">
        <v>5139</v>
      </c>
      <c r="E713" s="85">
        <v>5512000000001</v>
      </c>
      <c r="F713" s="84" t="s">
        <v>13</v>
      </c>
      <c r="G713" s="86">
        <v>250</v>
      </c>
    </row>
    <row r="714" spans="1:7" x14ac:dyDescent="0.25">
      <c r="A714" s="83">
        <v>1300</v>
      </c>
      <c r="B714" s="84" t="s">
        <v>405</v>
      </c>
      <c r="C714" s="83">
        <v>5512</v>
      </c>
      <c r="D714" s="83">
        <v>5153</v>
      </c>
      <c r="E714" s="85">
        <v>5512000000001</v>
      </c>
      <c r="F714" s="84" t="s">
        <v>328</v>
      </c>
      <c r="G714" s="86">
        <v>120</v>
      </c>
    </row>
    <row r="715" spans="1:7" x14ac:dyDescent="0.25">
      <c r="A715" s="83">
        <v>1300</v>
      </c>
      <c r="B715" s="84" t="s">
        <v>405</v>
      </c>
      <c r="C715" s="83">
        <v>5512</v>
      </c>
      <c r="D715" s="83">
        <v>5154</v>
      </c>
      <c r="E715" s="85">
        <v>5512000000001</v>
      </c>
      <c r="F715" s="84" t="s">
        <v>270</v>
      </c>
      <c r="G715" s="86">
        <v>140</v>
      </c>
    </row>
    <row r="716" spans="1:7" x14ac:dyDescent="0.25">
      <c r="A716" s="83">
        <v>1300</v>
      </c>
      <c r="B716" s="84" t="s">
        <v>405</v>
      </c>
      <c r="C716" s="83">
        <v>5512</v>
      </c>
      <c r="D716" s="83">
        <v>5156</v>
      </c>
      <c r="E716" s="85">
        <v>5512000000001</v>
      </c>
      <c r="F716" s="84" t="s">
        <v>136</v>
      </c>
      <c r="G716" s="86">
        <v>130</v>
      </c>
    </row>
    <row r="717" spans="1:7" x14ac:dyDescent="0.25">
      <c r="A717" s="83">
        <v>1300</v>
      </c>
      <c r="B717" s="84" t="s">
        <v>405</v>
      </c>
      <c r="C717" s="83">
        <v>5512</v>
      </c>
      <c r="D717" s="83">
        <v>5162</v>
      </c>
      <c r="E717" s="85">
        <v>5512000000001</v>
      </c>
      <c r="F717" s="84" t="s">
        <v>407</v>
      </c>
      <c r="G717" s="86">
        <v>39</v>
      </c>
    </row>
    <row r="718" spans="1:7" x14ac:dyDescent="0.25">
      <c r="A718" s="83">
        <v>1300</v>
      </c>
      <c r="B718" s="84" t="s">
        <v>405</v>
      </c>
      <c r="C718" s="83">
        <v>5512</v>
      </c>
      <c r="D718" s="83">
        <v>5163</v>
      </c>
      <c r="E718" s="85">
        <v>5512000000001</v>
      </c>
      <c r="F718" s="84" t="s">
        <v>408</v>
      </c>
      <c r="G718" s="86">
        <v>29</v>
      </c>
    </row>
    <row r="719" spans="1:7" x14ac:dyDescent="0.25">
      <c r="A719" s="83">
        <v>1300</v>
      </c>
      <c r="B719" s="84" t="s">
        <v>405</v>
      </c>
      <c r="C719" s="83">
        <v>5512</v>
      </c>
      <c r="D719" s="83">
        <v>5167</v>
      </c>
      <c r="E719" s="85">
        <v>5512000000001</v>
      </c>
      <c r="F719" s="84" t="s">
        <v>15</v>
      </c>
      <c r="G719" s="86">
        <v>60</v>
      </c>
    </row>
    <row r="720" spans="1:7" x14ac:dyDescent="0.25">
      <c r="A720" s="83">
        <v>1300</v>
      </c>
      <c r="B720" s="84" t="s">
        <v>405</v>
      </c>
      <c r="C720" s="83">
        <v>5512</v>
      </c>
      <c r="D720" s="83">
        <v>5168</v>
      </c>
      <c r="E720" s="85">
        <v>5512000000001</v>
      </c>
      <c r="F720" s="84" t="s">
        <v>409</v>
      </c>
      <c r="G720" s="86">
        <v>20</v>
      </c>
    </row>
    <row r="721" spans="1:7" x14ac:dyDescent="0.25">
      <c r="A721" s="83">
        <v>1300</v>
      </c>
      <c r="B721" s="84" t="s">
        <v>405</v>
      </c>
      <c r="C721" s="83">
        <v>5512</v>
      </c>
      <c r="D721" s="83">
        <v>5169</v>
      </c>
      <c r="E721" s="85">
        <v>5512000000001</v>
      </c>
      <c r="F721" s="84" t="s">
        <v>410</v>
      </c>
      <c r="G721" s="86">
        <v>235</v>
      </c>
    </row>
    <row r="722" spans="1:7" x14ac:dyDescent="0.25">
      <c r="A722" s="83">
        <v>1300</v>
      </c>
      <c r="B722" s="84" t="s">
        <v>405</v>
      </c>
      <c r="C722" s="83">
        <v>5512</v>
      </c>
      <c r="D722" s="83">
        <v>5171</v>
      </c>
      <c r="E722" s="85">
        <v>5512000000001</v>
      </c>
      <c r="F722" s="84" t="s">
        <v>17</v>
      </c>
      <c r="G722" s="86">
        <v>490</v>
      </c>
    </row>
    <row r="723" spans="1:7" x14ac:dyDescent="0.25">
      <c r="A723" s="83">
        <v>1300</v>
      </c>
      <c r="B723" s="84" t="s">
        <v>405</v>
      </c>
      <c r="C723" s="83">
        <v>5512</v>
      </c>
      <c r="D723" s="83">
        <v>5175</v>
      </c>
      <c r="E723" s="85">
        <v>5512000000001</v>
      </c>
      <c r="F723" s="84" t="s">
        <v>19</v>
      </c>
      <c r="G723" s="86">
        <v>130</v>
      </c>
    </row>
    <row r="724" spans="1:7" ht="15.75" thickBot="1" x14ac:dyDescent="0.3">
      <c r="A724" s="83"/>
      <c r="B724" s="84"/>
      <c r="C724" s="83"/>
      <c r="D724" s="83"/>
      <c r="E724" s="85"/>
      <c r="F724" s="87" t="s">
        <v>575</v>
      </c>
      <c r="G724" s="86"/>
    </row>
    <row r="725" spans="1:7" x14ac:dyDescent="0.25">
      <c r="A725" s="88"/>
      <c r="B725" s="89" t="s">
        <v>21</v>
      </c>
      <c r="C725" s="90">
        <v>5512</v>
      </c>
      <c r="D725" s="88"/>
      <c r="E725" s="91"/>
      <c r="F725" s="92"/>
      <c r="G725" s="93">
        <f>SUM(G707:G724)</f>
        <v>2831</v>
      </c>
    </row>
    <row r="726" spans="1:7" x14ac:dyDescent="0.25">
      <c r="A726" s="84"/>
    </row>
    <row r="727" spans="1:7" x14ac:dyDescent="0.25">
      <c r="B727" s="94" t="s">
        <v>411</v>
      </c>
      <c r="G727" s="96">
        <f>SUM(G725)</f>
        <v>2831</v>
      </c>
    </row>
    <row r="730" spans="1:7" x14ac:dyDescent="0.25">
      <c r="A730" s="83">
        <v>1400</v>
      </c>
      <c r="B730" s="84" t="s">
        <v>412</v>
      </c>
      <c r="C730" s="83">
        <v>4350</v>
      </c>
      <c r="D730" s="83">
        <v>5021</v>
      </c>
      <c r="E730" s="85">
        <v>4350000000001</v>
      </c>
      <c r="F730" s="84" t="s">
        <v>8</v>
      </c>
      <c r="G730" s="86">
        <v>45</v>
      </c>
    </row>
    <row r="731" spans="1:7" x14ac:dyDescent="0.25">
      <c r="A731" s="83">
        <v>1400</v>
      </c>
      <c r="B731" s="84" t="s">
        <v>412</v>
      </c>
      <c r="C731" s="83">
        <v>4350</v>
      </c>
      <c r="D731" s="83">
        <v>5137</v>
      </c>
      <c r="E731" s="85">
        <v>4350000000001</v>
      </c>
      <c r="F731" s="84" t="s">
        <v>12</v>
      </c>
      <c r="G731" s="86">
        <v>35</v>
      </c>
    </row>
    <row r="732" spans="1:7" x14ac:dyDescent="0.25">
      <c r="A732" s="83">
        <v>1400</v>
      </c>
      <c r="B732" s="84" t="s">
        <v>412</v>
      </c>
      <c r="C732" s="83">
        <v>4350</v>
      </c>
      <c r="D732" s="83">
        <v>5139</v>
      </c>
      <c r="E732" s="85">
        <v>4350000000001</v>
      </c>
      <c r="F732" s="84" t="s">
        <v>13</v>
      </c>
      <c r="G732" s="86">
        <v>50</v>
      </c>
    </row>
    <row r="733" spans="1:7" x14ac:dyDescent="0.25">
      <c r="A733" s="83">
        <v>1400</v>
      </c>
      <c r="B733" s="84" t="s">
        <v>412</v>
      </c>
      <c r="C733" s="83">
        <v>4350</v>
      </c>
      <c r="D733" s="83">
        <v>5153</v>
      </c>
      <c r="E733" s="85">
        <v>4350000000001</v>
      </c>
      <c r="F733" s="84" t="s">
        <v>328</v>
      </c>
      <c r="G733" s="86">
        <v>600</v>
      </c>
    </row>
    <row r="734" spans="1:7" x14ac:dyDescent="0.25">
      <c r="A734" s="83">
        <v>1400</v>
      </c>
      <c r="B734" s="84" t="s">
        <v>412</v>
      </c>
      <c r="C734" s="83">
        <v>4350</v>
      </c>
      <c r="D734" s="83">
        <v>5154</v>
      </c>
      <c r="E734" s="85">
        <v>4350000000001</v>
      </c>
      <c r="F734" s="84" t="s">
        <v>270</v>
      </c>
      <c r="G734" s="86">
        <v>380</v>
      </c>
    </row>
    <row r="735" spans="1:7" x14ac:dyDescent="0.25">
      <c r="A735" s="83">
        <v>1400</v>
      </c>
      <c r="B735" s="84" t="s">
        <v>412</v>
      </c>
      <c r="C735" s="83">
        <v>4350</v>
      </c>
      <c r="D735" s="83">
        <v>5162</v>
      </c>
      <c r="E735" s="85">
        <v>4350000000001</v>
      </c>
      <c r="F735" s="84" t="s">
        <v>413</v>
      </c>
      <c r="G735" s="86">
        <v>95</v>
      </c>
    </row>
    <row r="736" spans="1:7" x14ac:dyDescent="0.25">
      <c r="A736" s="83">
        <v>1400</v>
      </c>
      <c r="B736" s="84" t="s">
        <v>412</v>
      </c>
      <c r="C736" s="83">
        <v>4350</v>
      </c>
      <c r="D736" s="83">
        <v>5169</v>
      </c>
      <c r="E736" s="85">
        <v>4350000000001</v>
      </c>
      <c r="F736" s="84" t="s">
        <v>26</v>
      </c>
      <c r="G736" s="86">
        <v>210</v>
      </c>
    </row>
    <row r="737" spans="1:7" x14ac:dyDescent="0.25">
      <c r="A737" s="83">
        <v>1400</v>
      </c>
      <c r="B737" s="84" t="s">
        <v>412</v>
      </c>
      <c r="C737" s="83">
        <v>4350</v>
      </c>
      <c r="D737" s="83">
        <v>5171</v>
      </c>
      <c r="E737" s="85">
        <v>4350000000001</v>
      </c>
      <c r="F737" s="84" t="s">
        <v>17</v>
      </c>
      <c r="G737" s="86">
        <v>200</v>
      </c>
    </row>
    <row r="738" spans="1:7" x14ac:dyDescent="0.25">
      <c r="A738" s="83">
        <v>1400</v>
      </c>
      <c r="B738" s="84" t="s">
        <v>412</v>
      </c>
      <c r="C738" s="83">
        <v>4350</v>
      </c>
      <c r="D738" s="83">
        <v>5901</v>
      </c>
      <c r="E738" s="85">
        <v>4350000000001</v>
      </c>
      <c r="F738" s="84" t="s">
        <v>414</v>
      </c>
      <c r="G738" s="86">
        <v>80</v>
      </c>
    </row>
    <row r="739" spans="1:7" x14ac:dyDescent="0.25">
      <c r="A739" s="83">
        <v>1400</v>
      </c>
      <c r="B739" s="84" t="s">
        <v>412</v>
      </c>
      <c r="C739" s="83">
        <v>4350</v>
      </c>
      <c r="D739" s="83">
        <v>5909</v>
      </c>
      <c r="E739" s="85">
        <v>4350000000001</v>
      </c>
      <c r="F739" s="84" t="s">
        <v>415</v>
      </c>
      <c r="G739" s="86">
        <v>20</v>
      </c>
    </row>
    <row r="740" spans="1:7" ht="15.75" thickBot="1" x14ac:dyDescent="0.3">
      <c r="A740" s="83"/>
      <c r="B740" s="84"/>
      <c r="C740" s="83"/>
      <c r="D740" s="83"/>
      <c r="E740" s="85"/>
      <c r="F740" s="87" t="s">
        <v>575</v>
      </c>
      <c r="G740" s="86"/>
    </row>
    <row r="741" spans="1:7" x14ac:dyDescent="0.25">
      <c r="A741" s="88"/>
      <c r="B741" s="89" t="s">
        <v>21</v>
      </c>
      <c r="C741" s="90">
        <v>4350</v>
      </c>
      <c r="D741" s="88"/>
      <c r="E741" s="91"/>
      <c r="F741" s="92"/>
      <c r="G741" s="93">
        <f>SUM(G730:G740)</f>
        <v>1715</v>
      </c>
    </row>
    <row r="742" spans="1:7" x14ac:dyDescent="0.25">
      <c r="A742" s="83"/>
      <c r="B742" s="94"/>
      <c r="C742" s="95"/>
      <c r="D742" s="83"/>
      <c r="E742" s="85"/>
      <c r="F742" s="84"/>
      <c r="G742" s="96"/>
    </row>
    <row r="743" spans="1:7" x14ac:dyDescent="0.25">
      <c r="A743" s="83">
        <v>1400</v>
      </c>
      <c r="B743" s="84" t="s">
        <v>416</v>
      </c>
      <c r="C743" s="83">
        <v>4351</v>
      </c>
      <c r="D743" s="83">
        <v>5011</v>
      </c>
      <c r="E743" s="85">
        <v>4351000000001</v>
      </c>
      <c r="F743" s="84" t="s">
        <v>7</v>
      </c>
      <c r="G743" s="86">
        <v>3248</v>
      </c>
    </row>
    <row r="744" spans="1:7" x14ac:dyDescent="0.25">
      <c r="A744" s="83">
        <v>1400</v>
      </c>
      <c r="B744" s="84" t="s">
        <v>416</v>
      </c>
      <c r="C744" s="83">
        <v>4351</v>
      </c>
      <c r="D744" s="83">
        <v>5021</v>
      </c>
      <c r="E744" s="85">
        <v>4351000000001</v>
      </c>
      <c r="F744" s="84" t="s">
        <v>8</v>
      </c>
      <c r="G744" s="86">
        <v>105</v>
      </c>
    </row>
    <row r="745" spans="1:7" x14ac:dyDescent="0.25">
      <c r="A745" s="83">
        <v>1400</v>
      </c>
      <c r="B745" s="84" t="s">
        <v>416</v>
      </c>
      <c r="C745" s="83">
        <v>4351</v>
      </c>
      <c r="D745" s="83">
        <v>5031</v>
      </c>
      <c r="E745" s="85">
        <v>4351000000001</v>
      </c>
      <c r="F745" s="84" t="s">
        <v>9</v>
      </c>
      <c r="G745" s="86">
        <v>806</v>
      </c>
    </row>
    <row r="746" spans="1:7" x14ac:dyDescent="0.25">
      <c r="A746" s="83">
        <v>1400</v>
      </c>
      <c r="B746" s="84" t="s">
        <v>416</v>
      </c>
      <c r="C746" s="83">
        <v>4351</v>
      </c>
      <c r="D746" s="83">
        <v>5032</v>
      </c>
      <c r="E746" s="85">
        <v>4351000000001</v>
      </c>
      <c r="F746" s="84" t="s">
        <v>10</v>
      </c>
      <c r="G746" s="86">
        <v>293</v>
      </c>
    </row>
    <row r="747" spans="1:7" x14ac:dyDescent="0.25">
      <c r="A747" s="83">
        <v>1400</v>
      </c>
      <c r="B747" s="84" t="s">
        <v>416</v>
      </c>
      <c r="C747" s="83">
        <v>4351</v>
      </c>
      <c r="D747" s="83">
        <v>5134</v>
      </c>
      <c r="E747" s="85">
        <v>4351000000001</v>
      </c>
      <c r="F747" s="84" t="s">
        <v>268</v>
      </c>
      <c r="G747" s="86">
        <v>4</v>
      </c>
    </row>
    <row r="748" spans="1:7" x14ac:dyDescent="0.25">
      <c r="A748" s="83">
        <v>1400</v>
      </c>
      <c r="B748" s="84" t="s">
        <v>416</v>
      </c>
      <c r="C748" s="83">
        <v>4351</v>
      </c>
      <c r="D748" s="83">
        <v>5137</v>
      </c>
      <c r="E748" s="85">
        <v>4351000000001</v>
      </c>
      <c r="F748" s="84" t="s">
        <v>12</v>
      </c>
      <c r="G748" s="86">
        <v>10</v>
      </c>
    </row>
    <row r="749" spans="1:7" x14ac:dyDescent="0.25">
      <c r="A749" s="83">
        <v>1400</v>
      </c>
      <c r="B749" s="84" t="s">
        <v>416</v>
      </c>
      <c r="C749" s="83">
        <v>4351</v>
      </c>
      <c r="D749" s="83">
        <v>5138</v>
      </c>
      <c r="E749" s="85">
        <v>4351000000001</v>
      </c>
      <c r="F749" s="84" t="s">
        <v>417</v>
      </c>
      <c r="G749" s="86">
        <v>2000</v>
      </c>
    </row>
    <row r="750" spans="1:7" x14ac:dyDescent="0.25">
      <c r="A750" s="83">
        <v>1400</v>
      </c>
      <c r="B750" s="84" t="s">
        <v>416</v>
      </c>
      <c r="C750" s="83">
        <v>4351</v>
      </c>
      <c r="D750" s="83">
        <v>5139</v>
      </c>
      <c r="E750" s="85">
        <v>4351000000001</v>
      </c>
      <c r="F750" s="84" t="s">
        <v>13</v>
      </c>
      <c r="G750" s="86">
        <v>35</v>
      </c>
    </row>
    <row r="751" spans="1:7" x14ac:dyDescent="0.25">
      <c r="A751" s="83">
        <v>1400</v>
      </c>
      <c r="B751" s="84" t="s">
        <v>416</v>
      </c>
      <c r="C751" s="83">
        <v>4351</v>
      </c>
      <c r="D751" s="83">
        <v>5153</v>
      </c>
      <c r="E751" s="85">
        <v>4351000000001</v>
      </c>
      <c r="F751" s="84" t="s">
        <v>328</v>
      </c>
      <c r="G751" s="86">
        <v>30</v>
      </c>
    </row>
    <row r="752" spans="1:7" x14ac:dyDescent="0.25">
      <c r="A752" s="83">
        <v>1400</v>
      </c>
      <c r="B752" s="84" t="s">
        <v>416</v>
      </c>
      <c r="C752" s="83">
        <v>4351</v>
      </c>
      <c r="D752" s="83">
        <v>5154</v>
      </c>
      <c r="E752" s="85">
        <v>4351000000001</v>
      </c>
      <c r="F752" s="84" t="s">
        <v>270</v>
      </c>
      <c r="G752" s="86">
        <v>50</v>
      </c>
    </row>
    <row r="753" spans="1:7" x14ac:dyDescent="0.25">
      <c r="A753" s="83">
        <v>1400</v>
      </c>
      <c r="B753" s="84" t="s">
        <v>416</v>
      </c>
      <c r="C753" s="83">
        <v>4351</v>
      </c>
      <c r="D753" s="83">
        <v>5156</v>
      </c>
      <c r="E753" s="85">
        <v>4351000000001</v>
      </c>
      <c r="F753" s="84" t="s">
        <v>136</v>
      </c>
      <c r="G753" s="86">
        <v>150</v>
      </c>
    </row>
    <row r="754" spans="1:7" x14ac:dyDescent="0.25">
      <c r="A754" s="83">
        <v>1400</v>
      </c>
      <c r="B754" s="84" t="s">
        <v>416</v>
      </c>
      <c r="C754" s="83">
        <v>4351</v>
      </c>
      <c r="D754" s="83">
        <v>5162</v>
      </c>
      <c r="E754" s="85">
        <v>4351000000001</v>
      </c>
      <c r="F754" s="84" t="s">
        <v>138</v>
      </c>
      <c r="G754" s="86">
        <v>36</v>
      </c>
    </row>
    <row r="755" spans="1:7" x14ac:dyDescent="0.25">
      <c r="A755" s="83">
        <v>1400</v>
      </c>
      <c r="B755" s="84" t="s">
        <v>416</v>
      </c>
      <c r="C755" s="83">
        <v>4351</v>
      </c>
      <c r="D755" s="83">
        <v>5167</v>
      </c>
      <c r="E755" s="85">
        <v>4351000000001</v>
      </c>
      <c r="F755" s="84" t="s">
        <v>15</v>
      </c>
      <c r="G755" s="86">
        <v>30</v>
      </c>
    </row>
    <row r="756" spans="1:7" x14ac:dyDescent="0.25">
      <c r="A756" s="83">
        <v>1400</v>
      </c>
      <c r="B756" s="84" t="s">
        <v>416</v>
      </c>
      <c r="C756" s="83">
        <v>4351</v>
      </c>
      <c r="D756" s="83">
        <v>5169</v>
      </c>
      <c r="E756" s="85">
        <v>4351000000001</v>
      </c>
      <c r="F756" s="84" t="s">
        <v>418</v>
      </c>
      <c r="G756" s="86">
        <v>90</v>
      </c>
    </row>
    <row r="757" spans="1:7" x14ac:dyDescent="0.25">
      <c r="A757" s="83">
        <v>1400</v>
      </c>
      <c r="B757" s="84" t="s">
        <v>416</v>
      </c>
      <c r="C757" s="83">
        <v>4351</v>
      </c>
      <c r="D757" s="83">
        <v>5171</v>
      </c>
      <c r="E757" s="85">
        <v>4351000000001</v>
      </c>
      <c r="F757" s="84" t="s">
        <v>17</v>
      </c>
      <c r="G757" s="86">
        <v>25</v>
      </c>
    </row>
    <row r="758" spans="1:7" x14ac:dyDescent="0.25">
      <c r="A758" s="83">
        <v>1400</v>
      </c>
      <c r="B758" s="84" t="s">
        <v>416</v>
      </c>
      <c r="C758" s="83">
        <v>4351</v>
      </c>
      <c r="D758" s="83">
        <v>5173</v>
      </c>
      <c r="E758" s="85">
        <v>4351000000001</v>
      </c>
      <c r="F758" s="84" t="s">
        <v>18</v>
      </c>
      <c r="G758" s="86">
        <v>10</v>
      </c>
    </row>
    <row r="759" spans="1:7" x14ac:dyDescent="0.25">
      <c r="A759" s="83">
        <v>1400</v>
      </c>
      <c r="B759" s="84" t="s">
        <v>416</v>
      </c>
      <c r="C759" s="83">
        <v>4351</v>
      </c>
      <c r="D759" s="83">
        <v>5362</v>
      </c>
      <c r="E759" s="85">
        <v>4351000000001</v>
      </c>
      <c r="F759" s="84" t="s">
        <v>118</v>
      </c>
      <c r="G759" s="86">
        <v>7.5</v>
      </c>
    </row>
    <row r="760" spans="1:7" ht="15.75" thickBot="1" x14ac:dyDescent="0.3">
      <c r="A760" s="83"/>
      <c r="B760" s="84"/>
      <c r="C760" s="83"/>
      <c r="D760" s="83"/>
      <c r="E760" s="85"/>
      <c r="F760" s="87" t="s">
        <v>575</v>
      </c>
      <c r="G760" s="86"/>
    </row>
    <row r="761" spans="1:7" x14ac:dyDescent="0.25">
      <c r="A761" s="88"/>
      <c r="B761" s="89" t="s">
        <v>21</v>
      </c>
      <c r="C761" s="90">
        <v>4351</v>
      </c>
      <c r="D761" s="88"/>
      <c r="E761" s="91"/>
      <c r="F761" s="92"/>
      <c r="G761" s="93">
        <f>SUM(G743:G760)</f>
        <v>6929.5</v>
      </c>
    </row>
    <row r="762" spans="1:7" x14ac:dyDescent="0.25">
      <c r="A762" s="83"/>
      <c r="B762" s="94"/>
      <c r="C762" s="95"/>
      <c r="D762" s="83"/>
      <c r="E762" s="85"/>
      <c r="F762" s="84"/>
      <c r="G762" s="96"/>
    </row>
    <row r="763" spans="1:7" x14ac:dyDescent="0.25">
      <c r="A763" s="83">
        <v>1400</v>
      </c>
      <c r="B763" s="84" t="s">
        <v>419</v>
      </c>
      <c r="C763" s="83">
        <v>4372</v>
      </c>
      <c r="D763" s="83">
        <v>5499</v>
      </c>
      <c r="E763" s="85">
        <v>4372000000001</v>
      </c>
      <c r="F763" s="84" t="s">
        <v>419</v>
      </c>
      <c r="G763" s="86">
        <v>200</v>
      </c>
    </row>
    <row r="764" spans="1:7" ht="15.75" thickBot="1" x14ac:dyDescent="0.3">
      <c r="A764" s="83"/>
      <c r="B764" s="84"/>
      <c r="C764" s="83"/>
      <c r="D764" s="83"/>
      <c r="E764" s="85"/>
      <c r="F764" s="87" t="s">
        <v>575</v>
      </c>
      <c r="G764" s="86"/>
    </row>
    <row r="765" spans="1:7" x14ac:dyDescent="0.25">
      <c r="A765" s="88"/>
      <c r="B765" s="89" t="s">
        <v>21</v>
      </c>
      <c r="C765" s="90">
        <v>4372</v>
      </c>
      <c r="D765" s="88"/>
      <c r="E765" s="91"/>
      <c r="F765" s="92"/>
      <c r="G765" s="93">
        <f>SUM(G763:G764)</f>
        <v>200</v>
      </c>
    </row>
    <row r="766" spans="1:7" x14ac:dyDescent="0.25">
      <c r="A766" s="83"/>
      <c r="B766" s="94"/>
      <c r="C766" s="95"/>
      <c r="D766" s="83"/>
      <c r="E766" s="85"/>
      <c r="F766" s="84"/>
      <c r="G766" s="96"/>
    </row>
    <row r="767" spans="1:7" x14ac:dyDescent="0.25">
      <c r="A767" s="83">
        <v>1400</v>
      </c>
      <c r="B767" s="84" t="s">
        <v>420</v>
      </c>
      <c r="C767" s="83">
        <v>4379</v>
      </c>
      <c r="D767" s="83">
        <v>5041</v>
      </c>
      <c r="E767" s="85">
        <v>4379000000001</v>
      </c>
      <c r="F767" s="84" t="s">
        <v>421</v>
      </c>
      <c r="G767" s="86">
        <v>40</v>
      </c>
    </row>
    <row r="768" spans="1:7" x14ac:dyDescent="0.25">
      <c r="A768" s="83">
        <v>1400</v>
      </c>
      <c r="B768" s="84" t="s">
        <v>420</v>
      </c>
      <c r="C768" s="83">
        <v>4379</v>
      </c>
      <c r="D768" s="83">
        <v>5169</v>
      </c>
      <c r="E768" s="85">
        <v>4379000000001</v>
      </c>
      <c r="F768" s="84" t="s">
        <v>422</v>
      </c>
      <c r="G768" s="86">
        <v>100</v>
      </c>
    </row>
    <row r="769" spans="1:7" x14ac:dyDescent="0.25">
      <c r="A769" s="83">
        <v>1400</v>
      </c>
      <c r="B769" s="84" t="s">
        <v>420</v>
      </c>
      <c r="C769" s="83">
        <v>4379</v>
      </c>
      <c r="D769" s="83">
        <v>5175</v>
      </c>
      <c r="E769" s="85">
        <v>4379000000001</v>
      </c>
      <c r="F769" s="84" t="s">
        <v>423</v>
      </c>
      <c r="G769" s="86">
        <v>55</v>
      </c>
    </row>
    <row r="770" spans="1:7" x14ac:dyDescent="0.25">
      <c r="A770" s="83">
        <v>1400</v>
      </c>
      <c r="B770" s="84" t="s">
        <v>420</v>
      </c>
      <c r="C770" s="83">
        <v>4379</v>
      </c>
      <c r="D770" s="83">
        <v>5194</v>
      </c>
      <c r="E770" s="85">
        <v>4379000000001</v>
      </c>
      <c r="F770" s="84" t="s">
        <v>151</v>
      </c>
      <c r="G770" s="86">
        <v>10</v>
      </c>
    </row>
    <row r="771" spans="1:7" x14ac:dyDescent="0.25">
      <c r="A771" s="83">
        <v>1400</v>
      </c>
      <c r="B771" s="84" t="s">
        <v>420</v>
      </c>
      <c r="C771" s="83">
        <v>4379</v>
      </c>
      <c r="D771" s="83">
        <v>5222</v>
      </c>
      <c r="E771" s="85">
        <v>4379000000001</v>
      </c>
      <c r="F771" s="84" t="s">
        <v>424</v>
      </c>
      <c r="G771" s="86">
        <f>100+50</f>
        <v>150</v>
      </c>
    </row>
    <row r="772" spans="1:7" ht="15.75" thickBot="1" x14ac:dyDescent="0.3">
      <c r="A772" s="83"/>
      <c r="B772" s="84"/>
      <c r="C772" s="83"/>
      <c r="D772" s="83"/>
      <c r="E772" s="85"/>
      <c r="F772" s="87" t="s">
        <v>575</v>
      </c>
      <c r="G772" s="86"/>
    </row>
    <row r="773" spans="1:7" x14ac:dyDescent="0.25">
      <c r="A773" s="88"/>
      <c r="B773" s="89" t="s">
        <v>21</v>
      </c>
      <c r="C773" s="90">
        <v>4379</v>
      </c>
      <c r="D773" s="88"/>
      <c r="E773" s="91"/>
      <c r="F773" s="92"/>
      <c r="G773" s="93">
        <f>SUM(G767:G772)</f>
        <v>355</v>
      </c>
    </row>
    <row r="774" spans="1:7" x14ac:dyDescent="0.25">
      <c r="A774" s="84"/>
    </row>
    <row r="775" spans="1:7" x14ac:dyDescent="0.25">
      <c r="B775" s="94" t="s">
        <v>425</v>
      </c>
      <c r="G775" s="96">
        <f>SUM(G773,G765,G761,G741)</f>
        <v>9199.5</v>
      </c>
    </row>
    <row r="778" spans="1:7" x14ac:dyDescent="0.25">
      <c r="A778" s="83">
        <v>1500</v>
      </c>
      <c r="B778" s="84" t="s">
        <v>426</v>
      </c>
      <c r="C778" s="83">
        <v>6171</v>
      </c>
      <c r="D778" s="83">
        <v>5011</v>
      </c>
      <c r="E778" s="85">
        <v>6171150000001</v>
      </c>
      <c r="F778" s="84" t="s">
        <v>7</v>
      </c>
      <c r="G778" s="86">
        <v>8300</v>
      </c>
    </row>
    <row r="779" spans="1:7" x14ac:dyDescent="0.25">
      <c r="A779" s="83">
        <v>1500</v>
      </c>
      <c r="B779" s="84" t="s">
        <v>426</v>
      </c>
      <c r="C779" s="83">
        <v>6171</v>
      </c>
      <c r="D779" s="83">
        <v>5021</v>
      </c>
      <c r="E779" s="85">
        <v>6171150000001</v>
      </c>
      <c r="F779" s="84" t="s">
        <v>8</v>
      </c>
      <c r="G779" s="86">
        <v>80</v>
      </c>
    </row>
    <row r="780" spans="1:7" x14ac:dyDescent="0.25">
      <c r="A780" s="83">
        <v>1500</v>
      </c>
      <c r="B780" s="84" t="s">
        <v>426</v>
      </c>
      <c r="C780" s="83">
        <v>6171</v>
      </c>
      <c r="D780" s="83">
        <v>5031</v>
      </c>
      <c r="E780" s="85">
        <v>6171150000001</v>
      </c>
      <c r="F780" s="84" t="s">
        <v>9</v>
      </c>
      <c r="G780" s="86">
        <v>2059</v>
      </c>
    </row>
    <row r="781" spans="1:7" x14ac:dyDescent="0.25">
      <c r="A781" s="83">
        <v>1500</v>
      </c>
      <c r="B781" s="84" t="s">
        <v>426</v>
      </c>
      <c r="C781" s="83">
        <v>6171</v>
      </c>
      <c r="D781" s="83">
        <v>5032</v>
      </c>
      <c r="E781" s="85">
        <v>6171150000001</v>
      </c>
      <c r="F781" s="84" t="s">
        <v>10</v>
      </c>
      <c r="G781" s="86">
        <v>747</v>
      </c>
    </row>
    <row r="782" spans="1:7" x14ac:dyDescent="0.25">
      <c r="A782" s="83">
        <v>1500</v>
      </c>
      <c r="B782" s="84" t="s">
        <v>426</v>
      </c>
      <c r="C782" s="83">
        <v>6171</v>
      </c>
      <c r="D782" s="83">
        <v>5136</v>
      </c>
      <c r="E782" s="85">
        <v>6171150000001</v>
      </c>
      <c r="F782" s="84" t="s">
        <v>11</v>
      </c>
      <c r="G782" s="86">
        <v>10</v>
      </c>
    </row>
    <row r="783" spans="1:7" x14ac:dyDescent="0.25">
      <c r="A783" s="83">
        <v>1500</v>
      </c>
      <c r="B783" s="84" t="s">
        <v>426</v>
      </c>
      <c r="C783" s="83">
        <v>6171</v>
      </c>
      <c r="D783" s="83">
        <v>5139</v>
      </c>
      <c r="E783" s="85">
        <v>6171150000001</v>
      </c>
      <c r="F783" s="84" t="s">
        <v>13</v>
      </c>
      <c r="G783" s="86">
        <v>5</v>
      </c>
    </row>
    <row r="784" spans="1:7" x14ac:dyDescent="0.25">
      <c r="A784" s="83">
        <v>1500</v>
      </c>
      <c r="B784" s="84" t="s">
        <v>426</v>
      </c>
      <c r="C784" s="83">
        <v>6171</v>
      </c>
      <c r="D784" s="83">
        <v>5166</v>
      </c>
      <c r="E784" s="85">
        <v>6171150000001</v>
      </c>
      <c r="F784" s="84" t="s">
        <v>163</v>
      </c>
      <c r="G784" s="86">
        <v>250</v>
      </c>
    </row>
    <row r="785" spans="1:7" x14ac:dyDescent="0.25">
      <c r="A785" s="83">
        <v>1500</v>
      </c>
      <c r="B785" s="84" t="s">
        <v>426</v>
      </c>
      <c r="C785" s="83">
        <v>6171</v>
      </c>
      <c r="D785" s="83">
        <v>5167</v>
      </c>
      <c r="E785" s="85">
        <v>6171150000001</v>
      </c>
      <c r="F785" s="84" t="s">
        <v>15</v>
      </c>
      <c r="G785" s="86">
        <v>260</v>
      </c>
    </row>
    <row r="786" spans="1:7" x14ac:dyDescent="0.25">
      <c r="A786" s="83">
        <v>1500</v>
      </c>
      <c r="B786" s="84" t="s">
        <v>426</v>
      </c>
      <c r="C786" s="83">
        <v>6171</v>
      </c>
      <c r="D786" s="83">
        <v>5173</v>
      </c>
      <c r="E786" s="85">
        <v>6171150000001</v>
      </c>
      <c r="F786" s="84" t="s">
        <v>18</v>
      </c>
      <c r="G786" s="86">
        <v>20</v>
      </c>
    </row>
    <row r="787" spans="1:7" x14ac:dyDescent="0.25">
      <c r="A787" s="83">
        <v>1500</v>
      </c>
      <c r="B787" s="84" t="s">
        <v>426</v>
      </c>
      <c r="C787" s="83">
        <v>6171</v>
      </c>
      <c r="D787" s="83">
        <v>5175</v>
      </c>
      <c r="E787" s="85">
        <v>6171150000001</v>
      </c>
      <c r="F787" s="84" t="s">
        <v>19</v>
      </c>
      <c r="G787" s="86">
        <v>1.5</v>
      </c>
    </row>
    <row r="788" spans="1:7" x14ac:dyDescent="0.25">
      <c r="A788" s="83">
        <v>1500</v>
      </c>
      <c r="B788" s="84" t="s">
        <v>426</v>
      </c>
      <c r="C788" s="83">
        <v>6171</v>
      </c>
      <c r="D788" s="83">
        <v>5901</v>
      </c>
      <c r="E788" s="85">
        <v>6171150000001</v>
      </c>
      <c r="F788" s="84" t="s">
        <v>427</v>
      </c>
      <c r="G788" s="86">
        <v>100</v>
      </c>
    </row>
    <row r="789" spans="1:7" ht="15.75" thickBot="1" x14ac:dyDescent="0.3">
      <c r="A789" s="83"/>
      <c r="B789" s="84"/>
      <c r="C789" s="83"/>
      <c r="D789" s="83"/>
      <c r="E789" s="85"/>
      <c r="F789" s="87" t="s">
        <v>575</v>
      </c>
      <c r="G789" s="86"/>
    </row>
    <row r="790" spans="1:7" x14ac:dyDescent="0.25">
      <c r="A790" s="88"/>
      <c r="B790" s="89" t="s">
        <v>21</v>
      </c>
      <c r="C790" s="90">
        <v>6171</v>
      </c>
      <c r="D790" s="88"/>
      <c r="E790" s="91"/>
      <c r="F790" s="92"/>
      <c r="G790" s="93">
        <f>SUM(G778:G789)</f>
        <v>11832.5</v>
      </c>
    </row>
    <row r="791" spans="1:7" x14ac:dyDescent="0.25">
      <c r="A791" s="84"/>
    </row>
    <row r="792" spans="1:7" x14ac:dyDescent="0.25">
      <c r="B792" s="94" t="s">
        <v>428</v>
      </c>
      <c r="G792" s="96">
        <f>SUM(G790)</f>
        <v>11832.5</v>
      </c>
    </row>
    <row r="795" spans="1:7" x14ac:dyDescent="0.25">
      <c r="A795" s="83">
        <v>1600</v>
      </c>
      <c r="B795" s="84" t="s">
        <v>429</v>
      </c>
      <c r="C795" s="83">
        <v>6171</v>
      </c>
      <c r="D795" s="83">
        <v>5011</v>
      </c>
      <c r="E795" s="85">
        <v>6171160000001</v>
      </c>
      <c r="F795" s="84" t="s">
        <v>7</v>
      </c>
      <c r="G795" s="86">
        <v>12797</v>
      </c>
    </row>
    <row r="796" spans="1:7" x14ac:dyDescent="0.25">
      <c r="A796" s="83">
        <v>1600</v>
      </c>
      <c r="B796" s="84" t="s">
        <v>429</v>
      </c>
      <c r="C796" s="83">
        <v>6171</v>
      </c>
      <c r="D796" s="83">
        <v>5021</v>
      </c>
      <c r="E796" s="85">
        <v>6171160000001</v>
      </c>
      <c r="F796" s="84" t="s">
        <v>8</v>
      </c>
      <c r="G796" s="86">
        <v>50</v>
      </c>
    </row>
    <row r="797" spans="1:7" x14ac:dyDescent="0.25">
      <c r="A797" s="83">
        <v>1600</v>
      </c>
      <c r="B797" s="84" t="s">
        <v>429</v>
      </c>
      <c r="C797" s="83">
        <v>6171</v>
      </c>
      <c r="D797" s="83">
        <v>5031</v>
      </c>
      <c r="E797" s="85">
        <v>6171160000001</v>
      </c>
      <c r="F797" s="84" t="s">
        <v>9</v>
      </c>
      <c r="G797" s="86">
        <v>3174</v>
      </c>
    </row>
    <row r="798" spans="1:7" x14ac:dyDescent="0.25">
      <c r="A798" s="83">
        <v>1600</v>
      </c>
      <c r="B798" s="84" t="s">
        <v>429</v>
      </c>
      <c r="C798" s="83">
        <v>6171</v>
      </c>
      <c r="D798" s="83">
        <v>5032</v>
      </c>
      <c r="E798" s="85">
        <v>6171160000001</v>
      </c>
      <c r="F798" s="84" t="s">
        <v>10</v>
      </c>
      <c r="G798" s="86">
        <v>1152</v>
      </c>
    </row>
    <row r="799" spans="1:7" x14ac:dyDescent="0.25">
      <c r="A799" s="83">
        <v>1600</v>
      </c>
      <c r="B799" s="84" t="s">
        <v>429</v>
      </c>
      <c r="C799" s="83">
        <v>6171</v>
      </c>
      <c r="D799" s="83">
        <v>5136</v>
      </c>
      <c r="E799" s="85">
        <v>6171160000001</v>
      </c>
      <c r="F799" s="84" t="s">
        <v>11</v>
      </c>
      <c r="G799" s="86">
        <v>15</v>
      </c>
    </row>
    <row r="800" spans="1:7" x14ac:dyDescent="0.25">
      <c r="A800" s="83">
        <v>1600</v>
      </c>
      <c r="B800" s="84" t="s">
        <v>429</v>
      </c>
      <c r="C800" s="83">
        <v>6171</v>
      </c>
      <c r="D800" s="83">
        <v>5139</v>
      </c>
      <c r="E800" s="85">
        <v>6171160000001</v>
      </c>
      <c r="F800" s="84" t="s">
        <v>430</v>
      </c>
      <c r="G800" s="86">
        <v>5</v>
      </c>
    </row>
    <row r="801" spans="1:7" x14ac:dyDescent="0.25">
      <c r="A801" s="83">
        <v>1600</v>
      </c>
      <c r="B801" s="84" t="s">
        <v>429</v>
      </c>
      <c r="C801" s="83">
        <v>6171</v>
      </c>
      <c r="D801" s="83">
        <v>5166</v>
      </c>
      <c r="E801" s="85">
        <v>6171160000001</v>
      </c>
      <c r="F801" s="84" t="s">
        <v>431</v>
      </c>
      <c r="G801" s="86">
        <v>150</v>
      </c>
    </row>
    <row r="802" spans="1:7" x14ac:dyDescent="0.25">
      <c r="A802" s="83">
        <v>1600</v>
      </c>
      <c r="B802" s="84" t="s">
        <v>429</v>
      </c>
      <c r="C802" s="83">
        <v>6171</v>
      </c>
      <c r="D802" s="83">
        <v>5167</v>
      </c>
      <c r="E802" s="85">
        <v>6171160000001</v>
      </c>
      <c r="F802" s="84" t="s">
        <v>15</v>
      </c>
      <c r="G802" s="86">
        <v>280</v>
      </c>
    </row>
    <row r="803" spans="1:7" x14ac:dyDescent="0.25">
      <c r="A803" s="83">
        <v>1600</v>
      </c>
      <c r="B803" s="84" t="s">
        <v>429</v>
      </c>
      <c r="C803" s="83">
        <v>6171</v>
      </c>
      <c r="D803" s="83">
        <v>5173</v>
      </c>
      <c r="E803" s="85">
        <v>6171160000001</v>
      </c>
      <c r="F803" s="84" t="s">
        <v>18</v>
      </c>
      <c r="G803" s="86">
        <v>60</v>
      </c>
    </row>
    <row r="804" spans="1:7" x14ac:dyDescent="0.25">
      <c r="A804" s="83">
        <v>1600</v>
      </c>
      <c r="B804" s="84" t="s">
        <v>429</v>
      </c>
      <c r="C804" s="83">
        <v>6171</v>
      </c>
      <c r="D804" s="83">
        <v>5175</v>
      </c>
      <c r="E804" s="85">
        <v>6171160000001</v>
      </c>
      <c r="F804" s="84" t="s">
        <v>19</v>
      </c>
      <c r="G804" s="86">
        <v>5</v>
      </c>
    </row>
    <row r="805" spans="1:7" ht="15.75" thickBot="1" x14ac:dyDescent="0.3">
      <c r="A805" s="83"/>
      <c r="B805" s="84"/>
      <c r="C805" s="83"/>
      <c r="D805" s="83"/>
      <c r="E805" s="85"/>
      <c r="F805" s="87" t="s">
        <v>575</v>
      </c>
      <c r="G805" s="86"/>
    </row>
    <row r="806" spans="1:7" x14ac:dyDescent="0.25">
      <c r="A806" s="88"/>
      <c r="B806" s="89" t="s">
        <v>21</v>
      </c>
      <c r="C806" s="90">
        <v>6171</v>
      </c>
      <c r="D806" s="88"/>
      <c r="E806" s="91"/>
      <c r="F806" s="92"/>
      <c r="G806" s="93">
        <f>SUM(G795:G805)</f>
        <v>17688</v>
      </c>
    </row>
    <row r="807" spans="1:7" x14ac:dyDescent="0.25">
      <c r="A807" s="84"/>
    </row>
    <row r="808" spans="1:7" x14ac:dyDescent="0.25">
      <c r="B808" s="94" t="s">
        <v>432</v>
      </c>
      <c r="G808" s="96">
        <f>SUM(G806)</f>
        <v>17688</v>
      </c>
    </row>
    <row r="811" spans="1:7" x14ac:dyDescent="0.25">
      <c r="A811" s="83">
        <v>1700</v>
      </c>
      <c r="B811" s="84" t="s">
        <v>433</v>
      </c>
      <c r="C811" s="83">
        <v>6171</v>
      </c>
      <c r="D811" s="83">
        <v>5011</v>
      </c>
      <c r="E811" s="85">
        <v>6171170000001</v>
      </c>
      <c r="F811" s="84" t="s">
        <v>7</v>
      </c>
      <c r="G811" s="86">
        <v>2505</v>
      </c>
    </row>
    <row r="812" spans="1:7" x14ac:dyDescent="0.25">
      <c r="A812" s="83">
        <v>1700</v>
      </c>
      <c r="B812" s="84" t="s">
        <v>433</v>
      </c>
      <c r="C812" s="83">
        <v>6171</v>
      </c>
      <c r="D812" s="83">
        <v>5031</v>
      </c>
      <c r="E812" s="85">
        <v>6171170000001</v>
      </c>
      <c r="F812" s="84" t="s">
        <v>9</v>
      </c>
      <c r="G812" s="86">
        <v>622</v>
      </c>
    </row>
    <row r="813" spans="1:7" x14ac:dyDescent="0.25">
      <c r="A813" s="83">
        <v>1700</v>
      </c>
      <c r="B813" s="84" t="s">
        <v>433</v>
      </c>
      <c r="C813" s="83">
        <v>6171</v>
      </c>
      <c r="D813" s="83">
        <v>5032</v>
      </c>
      <c r="E813" s="85">
        <v>6171170000001</v>
      </c>
      <c r="F813" s="84" t="s">
        <v>10</v>
      </c>
      <c r="G813" s="86">
        <v>226</v>
      </c>
    </row>
    <row r="814" spans="1:7" x14ac:dyDescent="0.25">
      <c r="A814" s="83">
        <v>1700</v>
      </c>
      <c r="B814" s="84" t="s">
        <v>433</v>
      </c>
      <c r="C814" s="83">
        <v>6171</v>
      </c>
      <c r="D814" s="83">
        <v>5136</v>
      </c>
      <c r="E814" s="85">
        <v>6171170000001</v>
      </c>
      <c r="F814" s="84" t="s">
        <v>11</v>
      </c>
      <c r="G814" s="86">
        <v>5</v>
      </c>
    </row>
    <row r="815" spans="1:7" x14ac:dyDescent="0.25">
      <c r="A815" s="83">
        <v>1700</v>
      </c>
      <c r="B815" s="84" t="s">
        <v>433</v>
      </c>
      <c r="C815" s="83">
        <v>6171</v>
      </c>
      <c r="D815" s="83">
        <v>5166</v>
      </c>
      <c r="E815" s="85">
        <v>6171170000001</v>
      </c>
      <c r="F815" s="84" t="s">
        <v>163</v>
      </c>
      <c r="G815" s="86">
        <v>77</v>
      </c>
    </row>
    <row r="816" spans="1:7" x14ac:dyDescent="0.25">
      <c r="A816" s="83">
        <v>1700</v>
      </c>
      <c r="B816" s="84" t="s">
        <v>433</v>
      </c>
      <c r="C816" s="83">
        <v>6171</v>
      </c>
      <c r="D816" s="83">
        <v>5167</v>
      </c>
      <c r="E816" s="85">
        <v>6171170000001</v>
      </c>
      <c r="F816" s="84" t="s">
        <v>15</v>
      </c>
      <c r="G816" s="86">
        <v>30</v>
      </c>
    </row>
    <row r="817" spans="1:7" x14ac:dyDescent="0.25">
      <c r="A817" s="83">
        <v>1700</v>
      </c>
      <c r="B817" s="84" t="s">
        <v>433</v>
      </c>
      <c r="C817" s="83">
        <v>6171</v>
      </c>
      <c r="D817" s="83">
        <v>5169</v>
      </c>
      <c r="E817" s="85">
        <v>6171170000001</v>
      </c>
      <c r="F817" s="84" t="s">
        <v>434</v>
      </c>
      <c r="G817" s="86">
        <v>10</v>
      </c>
    </row>
    <row r="818" spans="1:7" x14ac:dyDescent="0.25">
      <c r="A818" s="83">
        <v>1700</v>
      </c>
      <c r="B818" s="84" t="s">
        <v>433</v>
      </c>
      <c r="C818" s="83">
        <v>6171</v>
      </c>
      <c r="D818" s="83">
        <v>5173</v>
      </c>
      <c r="E818" s="85">
        <v>6171170000001</v>
      </c>
      <c r="F818" s="84" t="s">
        <v>18</v>
      </c>
      <c r="G818" s="86">
        <v>1.6</v>
      </c>
    </row>
    <row r="819" spans="1:7" x14ac:dyDescent="0.25">
      <c r="A819" s="83">
        <v>1700</v>
      </c>
      <c r="B819" s="84" t="s">
        <v>433</v>
      </c>
      <c r="C819" s="83">
        <v>6171</v>
      </c>
      <c r="D819" s="83">
        <v>5175</v>
      </c>
      <c r="E819" s="85">
        <v>6171170000001</v>
      </c>
      <c r="F819" s="84" t="s">
        <v>19</v>
      </c>
      <c r="G819" s="86">
        <v>2</v>
      </c>
    </row>
    <row r="820" spans="1:7" ht="15.75" thickBot="1" x14ac:dyDescent="0.3">
      <c r="A820" s="83"/>
      <c r="B820" s="84"/>
      <c r="C820" s="83"/>
      <c r="D820" s="83"/>
      <c r="E820" s="85"/>
      <c r="F820" s="87" t="s">
        <v>575</v>
      </c>
      <c r="G820" s="86"/>
    </row>
    <row r="821" spans="1:7" x14ac:dyDescent="0.25">
      <c r="A821" s="88"/>
      <c r="B821" s="89" t="s">
        <v>21</v>
      </c>
      <c r="C821" s="90">
        <v>6171</v>
      </c>
      <c r="D821" s="88"/>
      <c r="E821" s="91"/>
      <c r="F821" s="92"/>
      <c r="G821" s="93">
        <f>SUM(G811:G820)</f>
        <v>3478.6</v>
      </c>
    </row>
    <row r="822" spans="1:7" x14ac:dyDescent="0.25">
      <c r="A822" s="84"/>
    </row>
    <row r="823" spans="1:7" x14ac:dyDescent="0.25">
      <c r="B823" s="94" t="s">
        <v>435</v>
      </c>
      <c r="G823" s="96">
        <f>SUM(G821)</f>
        <v>3478.6</v>
      </c>
    </row>
    <row r="826" spans="1:7" x14ac:dyDescent="0.25">
      <c r="A826" s="83">
        <v>2000</v>
      </c>
      <c r="B826" s="84" t="s">
        <v>436</v>
      </c>
      <c r="C826" s="83">
        <v>5311</v>
      </c>
      <c r="D826" s="83">
        <v>5011</v>
      </c>
      <c r="E826" s="85">
        <v>5311000000001</v>
      </c>
      <c r="F826" s="84" t="s">
        <v>7</v>
      </c>
      <c r="G826" s="86">
        <v>9120</v>
      </c>
    </row>
    <row r="827" spans="1:7" x14ac:dyDescent="0.25">
      <c r="A827" s="83">
        <v>2000</v>
      </c>
      <c r="B827" s="84" t="s">
        <v>436</v>
      </c>
      <c r="C827" s="83">
        <v>5311</v>
      </c>
      <c r="D827" s="83">
        <v>5021</v>
      </c>
      <c r="E827" s="85">
        <v>5311000000001</v>
      </c>
      <c r="F827" s="84" t="s">
        <v>8</v>
      </c>
      <c r="G827" s="86">
        <v>160</v>
      </c>
    </row>
    <row r="828" spans="1:7" x14ac:dyDescent="0.25">
      <c r="A828" s="83">
        <v>2000</v>
      </c>
      <c r="B828" s="84" t="s">
        <v>436</v>
      </c>
      <c r="C828" s="83">
        <v>5311</v>
      </c>
      <c r="D828" s="83">
        <v>5031</v>
      </c>
      <c r="E828" s="85">
        <v>5311000000001</v>
      </c>
      <c r="F828" s="84" t="s">
        <v>9</v>
      </c>
      <c r="G828" s="86">
        <v>2262</v>
      </c>
    </row>
    <row r="829" spans="1:7" x14ac:dyDescent="0.25">
      <c r="A829" s="83">
        <v>2000</v>
      </c>
      <c r="B829" s="84" t="s">
        <v>436</v>
      </c>
      <c r="C829" s="83">
        <v>5311</v>
      </c>
      <c r="D829" s="83">
        <v>5032</v>
      </c>
      <c r="E829" s="85">
        <v>5311000000001</v>
      </c>
      <c r="F829" s="84" t="s">
        <v>10</v>
      </c>
      <c r="G829" s="86">
        <v>821</v>
      </c>
    </row>
    <row r="830" spans="1:7" x14ac:dyDescent="0.25">
      <c r="A830" s="83">
        <v>2000</v>
      </c>
      <c r="B830" s="84" t="s">
        <v>436</v>
      </c>
      <c r="C830" s="83">
        <v>5311</v>
      </c>
      <c r="D830" s="83">
        <v>5131</v>
      </c>
      <c r="E830" s="85">
        <v>5311000000001</v>
      </c>
      <c r="F830" s="84" t="s">
        <v>437</v>
      </c>
      <c r="G830" s="86">
        <v>7</v>
      </c>
    </row>
    <row r="831" spans="1:7" x14ac:dyDescent="0.25">
      <c r="A831" s="83">
        <v>2000</v>
      </c>
      <c r="B831" s="84" t="s">
        <v>436</v>
      </c>
      <c r="C831" s="83">
        <v>5311</v>
      </c>
      <c r="D831" s="83">
        <v>5132</v>
      </c>
      <c r="E831" s="85">
        <v>5311000000001</v>
      </c>
      <c r="F831" s="84" t="s">
        <v>59</v>
      </c>
      <c r="G831" s="86">
        <v>30</v>
      </c>
    </row>
    <row r="832" spans="1:7" x14ac:dyDescent="0.25">
      <c r="A832" s="83">
        <v>2000</v>
      </c>
      <c r="B832" s="84" t="s">
        <v>436</v>
      </c>
      <c r="C832" s="83">
        <v>5311</v>
      </c>
      <c r="D832" s="83">
        <v>5134</v>
      </c>
      <c r="E832" s="85">
        <v>5311000000001</v>
      </c>
      <c r="F832" s="84" t="s">
        <v>406</v>
      </c>
      <c r="G832" s="86">
        <v>250</v>
      </c>
    </row>
    <row r="833" spans="1:7" x14ac:dyDescent="0.25">
      <c r="A833" s="83">
        <v>2000</v>
      </c>
      <c r="B833" s="84" t="s">
        <v>436</v>
      </c>
      <c r="C833" s="83">
        <v>5311</v>
      </c>
      <c r="D833" s="83">
        <v>5136</v>
      </c>
      <c r="E833" s="85">
        <v>5311000000001</v>
      </c>
      <c r="F833" s="84" t="s">
        <v>11</v>
      </c>
      <c r="G833" s="86">
        <v>5</v>
      </c>
    </row>
    <row r="834" spans="1:7" x14ac:dyDescent="0.25">
      <c r="A834" s="83">
        <v>2000</v>
      </c>
      <c r="B834" s="84" t="s">
        <v>436</v>
      </c>
      <c r="C834" s="83">
        <v>5311</v>
      </c>
      <c r="D834" s="83">
        <v>5137</v>
      </c>
      <c r="E834" s="85">
        <v>5311000000001</v>
      </c>
      <c r="F834" s="84" t="s">
        <v>12</v>
      </c>
      <c r="G834" s="86">
        <v>180</v>
      </c>
    </row>
    <row r="835" spans="1:7" x14ac:dyDescent="0.25">
      <c r="A835" s="83">
        <v>2000</v>
      </c>
      <c r="B835" s="84" t="s">
        <v>436</v>
      </c>
      <c r="C835" s="83">
        <v>5311</v>
      </c>
      <c r="D835" s="83">
        <v>5139</v>
      </c>
      <c r="E835" s="85">
        <v>5311000000001</v>
      </c>
      <c r="F835" s="84" t="s">
        <v>13</v>
      </c>
      <c r="G835" s="86">
        <v>90</v>
      </c>
    </row>
    <row r="836" spans="1:7" x14ac:dyDescent="0.25">
      <c r="A836" s="83">
        <v>2000</v>
      </c>
      <c r="B836" s="84" t="s">
        <v>436</v>
      </c>
      <c r="C836" s="83">
        <v>5311</v>
      </c>
      <c r="D836" s="83">
        <v>5154</v>
      </c>
      <c r="E836" s="85">
        <v>5311000000001</v>
      </c>
      <c r="F836" s="84" t="s">
        <v>438</v>
      </c>
      <c r="G836" s="86">
        <v>160</v>
      </c>
    </row>
    <row r="837" spans="1:7" x14ac:dyDescent="0.25">
      <c r="A837" s="83">
        <v>2000</v>
      </c>
      <c r="B837" s="84" t="s">
        <v>436</v>
      </c>
      <c r="C837" s="83">
        <v>5311</v>
      </c>
      <c r="D837" s="83">
        <v>5156</v>
      </c>
      <c r="E837" s="85">
        <v>5311000000001</v>
      </c>
      <c r="F837" s="84" t="s">
        <v>136</v>
      </c>
      <c r="G837" s="86">
        <v>300</v>
      </c>
    </row>
    <row r="838" spans="1:7" x14ac:dyDescent="0.25">
      <c r="A838" s="83">
        <v>2000</v>
      </c>
      <c r="B838" s="84" t="s">
        <v>436</v>
      </c>
      <c r="C838" s="83">
        <v>5311</v>
      </c>
      <c r="D838" s="83">
        <v>5161</v>
      </c>
      <c r="E838" s="85">
        <v>5311000000001</v>
      </c>
      <c r="F838" s="84" t="s">
        <v>137</v>
      </c>
      <c r="G838" s="86">
        <v>3</v>
      </c>
    </row>
    <row r="839" spans="1:7" x14ac:dyDescent="0.25">
      <c r="A839" s="83">
        <v>2000</v>
      </c>
      <c r="B839" s="84" t="s">
        <v>436</v>
      </c>
      <c r="C839" s="83">
        <v>5311</v>
      </c>
      <c r="D839" s="83">
        <v>5162</v>
      </c>
      <c r="E839" s="85">
        <v>5311000000001</v>
      </c>
      <c r="F839" s="84" t="s">
        <v>138</v>
      </c>
      <c r="G839" s="86">
        <v>90</v>
      </c>
    </row>
    <row r="840" spans="1:7" x14ac:dyDescent="0.25">
      <c r="A840" s="83">
        <v>2000</v>
      </c>
      <c r="B840" s="84" t="s">
        <v>436</v>
      </c>
      <c r="C840" s="83">
        <v>5311</v>
      </c>
      <c r="D840" s="83">
        <v>5167</v>
      </c>
      <c r="E840" s="85">
        <v>5311000000001</v>
      </c>
      <c r="F840" s="84" t="s">
        <v>439</v>
      </c>
      <c r="G840" s="86">
        <v>140</v>
      </c>
    </row>
    <row r="841" spans="1:7" x14ac:dyDescent="0.25">
      <c r="A841" s="83">
        <v>2000</v>
      </c>
      <c r="B841" s="84" t="s">
        <v>436</v>
      </c>
      <c r="C841" s="83">
        <v>5311</v>
      </c>
      <c r="D841" s="83">
        <v>5168</v>
      </c>
      <c r="E841" s="85">
        <v>5311000000001</v>
      </c>
      <c r="F841" s="84" t="s">
        <v>440</v>
      </c>
      <c r="G841" s="86">
        <v>150</v>
      </c>
    </row>
    <row r="842" spans="1:7" x14ac:dyDescent="0.25">
      <c r="A842" s="83">
        <v>2000</v>
      </c>
      <c r="B842" s="84" t="s">
        <v>436</v>
      </c>
      <c r="C842" s="83">
        <v>5311</v>
      </c>
      <c r="D842" s="83">
        <v>5169</v>
      </c>
      <c r="E842" s="85">
        <v>5311000000001</v>
      </c>
      <c r="F842" s="84" t="s">
        <v>441</v>
      </c>
      <c r="G842" s="86">
        <v>160</v>
      </c>
    </row>
    <row r="843" spans="1:7" x14ac:dyDescent="0.25">
      <c r="A843" s="83">
        <v>2000</v>
      </c>
      <c r="B843" s="84" t="s">
        <v>442</v>
      </c>
      <c r="C843" s="83">
        <v>5311</v>
      </c>
      <c r="D843" s="83">
        <v>5169</v>
      </c>
      <c r="E843" s="85">
        <v>5311000000003</v>
      </c>
      <c r="F843" s="84" t="s">
        <v>443</v>
      </c>
      <c r="G843" s="86">
        <v>0</v>
      </c>
    </row>
    <row r="844" spans="1:7" x14ac:dyDescent="0.25">
      <c r="A844" s="83">
        <v>2000</v>
      </c>
      <c r="B844" s="84" t="s">
        <v>436</v>
      </c>
      <c r="C844" s="83">
        <v>5311</v>
      </c>
      <c r="D844" s="83">
        <v>5171</v>
      </c>
      <c r="E844" s="85">
        <v>5311000000001</v>
      </c>
      <c r="F844" s="84" t="s">
        <v>17</v>
      </c>
      <c r="G844" s="86">
        <v>240</v>
      </c>
    </row>
    <row r="845" spans="1:7" x14ac:dyDescent="0.25">
      <c r="A845" s="83">
        <v>2000</v>
      </c>
      <c r="B845" s="84" t="s">
        <v>436</v>
      </c>
      <c r="C845" s="83">
        <v>5311</v>
      </c>
      <c r="D845" s="83">
        <v>5172</v>
      </c>
      <c r="E845" s="85">
        <v>5311000000001</v>
      </c>
      <c r="F845" s="84" t="s">
        <v>444</v>
      </c>
      <c r="G845" s="86">
        <v>40</v>
      </c>
    </row>
    <row r="846" spans="1:7" x14ac:dyDescent="0.25">
      <c r="A846" s="83">
        <v>2000</v>
      </c>
      <c r="B846" s="84" t="s">
        <v>436</v>
      </c>
      <c r="C846" s="83">
        <v>5311</v>
      </c>
      <c r="D846" s="83">
        <v>5173</v>
      </c>
      <c r="E846" s="85">
        <v>5311000000001</v>
      </c>
      <c r="F846" s="84" t="s">
        <v>18</v>
      </c>
      <c r="G846" s="86">
        <v>5</v>
      </c>
    </row>
    <row r="847" spans="1:7" x14ac:dyDescent="0.25">
      <c r="A847" s="83">
        <v>2000</v>
      </c>
      <c r="B847" s="84" t="s">
        <v>436</v>
      </c>
      <c r="C847" s="83">
        <v>5311</v>
      </c>
      <c r="D847" s="83">
        <v>5175</v>
      </c>
      <c r="E847" s="85">
        <v>5311000000001</v>
      </c>
      <c r="F847" s="84" t="s">
        <v>19</v>
      </c>
      <c r="G847" s="86">
        <v>5</v>
      </c>
    </row>
    <row r="848" spans="1:7" x14ac:dyDescent="0.25">
      <c r="A848" s="83">
        <v>2000</v>
      </c>
      <c r="B848" s="84" t="s">
        <v>436</v>
      </c>
      <c r="C848" s="83">
        <v>5311</v>
      </c>
      <c r="D848" s="83">
        <v>5361</v>
      </c>
      <c r="E848" s="85">
        <v>5311000000001</v>
      </c>
      <c r="F848" s="84" t="s">
        <v>354</v>
      </c>
      <c r="G848" s="86">
        <v>6</v>
      </c>
    </row>
    <row r="849" spans="1:7" ht="15.75" thickBot="1" x14ac:dyDescent="0.3">
      <c r="A849" s="83"/>
      <c r="B849" s="84"/>
      <c r="C849" s="83"/>
      <c r="D849" s="83"/>
      <c r="E849" s="85"/>
      <c r="F849" s="87" t="s">
        <v>575</v>
      </c>
      <c r="G849" s="86"/>
    </row>
    <row r="850" spans="1:7" x14ac:dyDescent="0.25">
      <c r="A850" s="88"/>
      <c r="B850" s="89" t="s">
        <v>21</v>
      </c>
      <c r="C850" s="90">
        <v>5311</v>
      </c>
      <c r="D850" s="88"/>
      <c r="E850" s="91"/>
      <c r="F850" s="92"/>
      <c r="G850" s="93">
        <f>SUM(G826:G849)</f>
        <v>14224</v>
      </c>
    </row>
    <row r="851" spans="1:7" x14ac:dyDescent="0.25">
      <c r="A851" s="84"/>
    </row>
    <row r="852" spans="1:7" x14ac:dyDescent="0.25">
      <c r="B852" s="94" t="s">
        <v>447</v>
      </c>
      <c r="G852" s="96">
        <f>SUM(G850)</f>
        <v>14224</v>
      </c>
    </row>
    <row r="855" spans="1:7" x14ac:dyDescent="0.25">
      <c r="B855" s="94" t="s">
        <v>448</v>
      </c>
      <c r="G855" s="96">
        <f>SUM(G852,G823,G808,G792,G775,G727,G704,G615,G422,G395,G313,G296,G280,G265,G241,G175,G154,G118)</f>
        <v>388038.79300000001</v>
      </c>
    </row>
    <row r="857" spans="1:7" x14ac:dyDescent="0.25">
      <c r="G857" s="86"/>
    </row>
  </sheetData>
  <autoFilter ref="A3:G855" xr:uid="{00000000-0009-0000-0000-000002000000}"/>
  <customSheetViews>
    <customSheetView guid="{2FB92FA9-838D-453F-B18F-4C4D1F4BA3E8}" showAutoFilter="1" topLeftCell="A3">
      <pane ySplit="1" topLeftCell="A4" activePane="bottomLeft" state="frozen"/>
      <selection pane="bottomLeft" activeCell="K3" sqref="K3"/>
      <pageMargins left="0.7" right="0.7" top="0.78740157499999996" bottom="0.78740157499999996" header="0.3" footer="0.3"/>
      <pageSetup paperSize="9" orientation="portrait" r:id="rId1"/>
      <autoFilter ref="A3:H832" xr:uid="{9D1AA255-551E-47F4-A951-16CFB537C392}"/>
    </customSheetView>
    <customSheetView guid="{87D0DCD2-3942-4F49-A4EF-BE9C8F0341DA}" showAutoFilter="1" hiddenColumns="1" topLeftCell="A3">
      <pane ySplit="1" topLeftCell="A272" activePane="bottomLeft" state="frozen"/>
      <selection pane="bottomLeft" activeCell="L300" sqref="L300"/>
      <pageMargins left="0.7" right="0.7" top="0.78740157499999996" bottom="0.78740157499999996" header="0.3" footer="0.3"/>
      <pageSetup paperSize="9" orientation="portrait" r:id="rId2"/>
      <autoFilter ref="A3:H832" xr:uid="{7197218D-C4F1-4F79-803C-AD7FE8D49495}"/>
    </customSheetView>
  </customSheetViews>
  <pageMargins left="0.51181102362204722" right="0.51181102362204722" top="0.78740157480314965" bottom="0.78740157480314965" header="0.31496062992125984" footer="0.31496062992125984"/>
  <pageSetup paperSize="9" fitToHeight="0" orientation="landscape" r:id="rId3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0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77" customWidth="1"/>
    <col min="2" max="2" width="33.7109375" style="77" customWidth="1"/>
    <col min="3" max="4" width="6.140625" style="77" customWidth="1"/>
    <col min="5" max="5" width="12.7109375" style="79" customWidth="1"/>
    <col min="6" max="6" width="50.7109375" style="77" customWidth="1"/>
    <col min="7" max="7" width="11.7109375" style="77" customWidth="1"/>
    <col min="8" max="16384" width="9.140625" style="77"/>
  </cols>
  <sheetData>
    <row r="1" spans="1:7" s="77" customFormat="1" ht="21" x14ac:dyDescent="0.35">
      <c r="A1" s="75" t="s">
        <v>604</v>
      </c>
      <c r="B1" s="75"/>
      <c r="C1" s="75"/>
      <c r="D1" s="75"/>
      <c r="E1" s="75"/>
      <c r="F1" s="75"/>
      <c r="G1" s="76"/>
    </row>
    <row r="2" spans="1:7" s="77" customFormat="1" ht="12.75" customHeight="1" x14ac:dyDescent="0.25">
      <c r="A2" s="78"/>
      <c r="E2" s="79"/>
    </row>
    <row r="3" spans="1:7" s="82" customFormat="1" ht="39.950000000000003" customHeight="1" x14ac:dyDescent="0.25">
      <c r="A3" s="80" t="s">
        <v>0</v>
      </c>
      <c r="B3" s="80" t="s">
        <v>1</v>
      </c>
      <c r="C3" s="80" t="s">
        <v>2</v>
      </c>
      <c r="D3" s="80" t="s">
        <v>3</v>
      </c>
      <c r="E3" s="81" t="s">
        <v>4</v>
      </c>
      <c r="F3" s="80" t="s">
        <v>5</v>
      </c>
      <c r="G3" s="80" t="s">
        <v>602</v>
      </c>
    </row>
    <row r="5" spans="1:7" s="77" customFormat="1" x14ac:dyDescent="0.25">
      <c r="A5" s="83">
        <v>100</v>
      </c>
      <c r="B5" s="84" t="s">
        <v>85</v>
      </c>
      <c r="C5" s="83">
        <v>6171</v>
      </c>
      <c r="D5" s="83">
        <v>6122</v>
      </c>
      <c r="E5" s="85">
        <v>6171010000002</v>
      </c>
      <c r="F5" s="84" t="s">
        <v>86</v>
      </c>
      <c r="G5" s="86">
        <v>70</v>
      </c>
    </row>
    <row r="6" spans="1:7" s="77" customFormat="1" ht="15.75" thickBot="1" x14ac:dyDescent="0.3">
      <c r="A6" s="83"/>
      <c r="B6" s="84"/>
      <c r="C6" s="83"/>
      <c r="D6" s="83"/>
      <c r="E6" s="85"/>
      <c r="F6" s="87" t="s">
        <v>575</v>
      </c>
      <c r="G6" s="86"/>
    </row>
    <row r="7" spans="1:7" s="77" customFormat="1" x14ac:dyDescent="0.25">
      <c r="A7" s="88"/>
      <c r="B7" s="89" t="s">
        <v>21</v>
      </c>
      <c r="C7" s="90">
        <v>6171</v>
      </c>
      <c r="D7" s="88"/>
      <c r="E7" s="91"/>
      <c r="F7" s="92"/>
      <c r="G7" s="93">
        <f>SUM(G5:G6)</f>
        <v>70</v>
      </c>
    </row>
    <row r="8" spans="1:7" s="77" customFormat="1" x14ac:dyDescent="0.25">
      <c r="A8" s="84"/>
      <c r="E8" s="79"/>
    </row>
    <row r="9" spans="1:7" s="77" customFormat="1" x14ac:dyDescent="0.25">
      <c r="B9" s="94" t="s">
        <v>87</v>
      </c>
      <c r="E9" s="79"/>
      <c r="G9" s="96">
        <f>SUM(G7)</f>
        <v>70</v>
      </c>
    </row>
    <row r="12" spans="1:7" s="77" customFormat="1" x14ac:dyDescent="0.25">
      <c r="A12" s="83">
        <v>200</v>
      </c>
      <c r="B12" s="84" t="s">
        <v>119</v>
      </c>
      <c r="C12" s="83">
        <v>6171</v>
      </c>
      <c r="D12" s="83">
        <v>6123</v>
      </c>
      <c r="E12" s="85">
        <v>6171000000002</v>
      </c>
      <c r="F12" s="84" t="s">
        <v>120</v>
      </c>
      <c r="G12" s="86">
        <v>800</v>
      </c>
    </row>
    <row r="13" spans="1:7" s="77" customFormat="1" x14ac:dyDescent="0.25">
      <c r="A13" s="83">
        <v>200</v>
      </c>
      <c r="B13" s="84" t="s">
        <v>119</v>
      </c>
      <c r="C13" s="83">
        <v>6171</v>
      </c>
      <c r="D13" s="83">
        <v>6901</v>
      </c>
      <c r="E13" s="85">
        <v>6171000000002</v>
      </c>
      <c r="F13" s="84" t="s">
        <v>121</v>
      </c>
      <c r="G13" s="86">
        <v>3000</v>
      </c>
    </row>
    <row r="14" spans="1:7" s="77" customFormat="1" ht="15.75" thickBot="1" x14ac:dyDescent="0.3">
      <c r="A14" s="83"/>
      <c r="B14" s="84"/>
      <c r="C14" s="83"/>
      <c r="D14" s="83"/>
      <c r="E14" s="85"/>
      <c r="F14" s="87" t="s">
        <v>575</v>
      </c>
      <c r="G14" s="86"/>
    </row>
    <row r="15" spans="1:7" s="77" customFormat="1" x14ac:dyDescent="0.25">
      <c r="A15" s="88"/>
      <c r="B15" s="89" t="s">
        <v>21</v>
      </c>
      <c r="C15" s="90">
        <v>6171</v>
      </c>
      <c r="D15" s="88"/>
      <c r="E15" s="91"/>
      <c r="F15" s="92"/>
      <c r="G15" s="93">
        <f>SUM(G12:G14)</f>
        <v>3800</v>
      </c>
    </row>
    <row r="16" spans="1:7" s="77" customFormat="1" x14ac:dyDescent="0.25">
      <c r="A16" s="84"/>
      <c r="E16" s="79"/>
    </row>
    <row r="17" spans="1:7" s="77" customFormat="1" x14ac:dyDescent="0.25">
      <c r="B17" s="94" t="s">
        <v>122</v>
      </c>
      <c r="E17" s="79"/>
      <c r="G17" s="96">
        <f>SUM(G15)</f>
        <v>3800</v>
      </c>
    </row>
    <row r="20" spans="1:7" s="77" customFormat="1" x14ac:dyDescent="0.25">
      <c r="A20" s="83">
        <v>900</v>
      </c>
      <c r="B20" s="84" t="s">
        <v>207</v>
      </c>
      <c r="C20" s="83">
        <v>6409</v>
      </c>
      <c r="D20" s="83">
        <v>6901</v>
      </c>
      <c r="E20" s="85">
        <v>6409000000005</v>
      </c>
      <c r="F20" s="84" t="s">
        <v>207</v>
      </c>
      <c r="G20" s="86">
        <v>2000</v>
      </c>
    </row>
    <row r="21" spans="1:7" s="77" customFormat="1" x14ac:dyDescent="0.25">
      <c r="A21" s="83">
        <v>900</v>
      </c>
      <c r="B21" s="84" t="s">
        <v>208</v>
      </c>
      <c r="C21" s="83">
        <v>6409</v>
      </c>
      <c r="D21" s="83">
        <v>6909</v>
      </c>
      <c r="E21" s="85">
        <v>6409000006112</v>
      </c>
      <c r="F21" s="84" t="s">
        <v>209</v>
      </c>
      <c r="G21" s="86">
        <v>1500</v>
      </c>
    </row>
    <row r="22" spans="1:7" s="77" customFormat="1" ht="15.75" thickBot="1" x14ac:dyDescent="0.3">
      <c r="A22" s="83"/>
      <c r="B22" s="84"/>
      <c r="C22" s="83"/>
      <c r="D22" s="83"/>
      <c r="E22" s="85"/>
      <c r="F22" s="87" t="s">
        <v>575</v>
      </c>
      <c r="G22" s="86"/>
    </row>
    <row r="23" spans="1:7" s="77" customFormat="1" x14ac:dyDescent="0.25">
      <c r="A23" s="88"/>
      <c r="B23" s="89" t="s">
        <v>21</v>
      </c>
      <c r="C23" s="90">
        <v>6409</v>
      </c>
      <c r="D23" s="88"/>
      <c r="E23" s="91"/>
      <c r="F23" s="92"/>
      <c r="G23" s="93">
        <f>SUM(G20:G22)</f>
        <v>3500</v>
      </c>
    </row>
    <row r="24" spans="1:7" s="77" customFormat="1" x14ac:dyDescent="0.25">
      <c r="A24" s="84"/>
      <c r="E24" s="79"/>
    </row>
    <row r="25" spans="1:7" s="77" customFormat="1" x14ac:dyDescent="0.25">
      <c r="B25" s="94" t="s">
        <v>210</v>
      </c>
      <c r="E25" s="79"/>
      <c r="G25" s="96">
        <f>SUM(G23)</f>
        <v>3500</v>
      </c>
    </row>
    <row r="28" spans="1:7" s="77" customFormat="1" x14ac:dyDescent="0.25">
      <c r="A28" s="83">
        <v>1000</v>
      </c>
      <c r="B28" s="84" t="s">
        <v>221</v>
      </c>
      <c r="C28" s="83">
        <v>6171</v>
      </c>
      <c r="D28" s="83">
        <v>6111</v>
      </c>
      <c r="E28" s="85">
        <v>6171100000002</v>
      </c>
      <c r="F28" s="84" t="s">
        <v>590</v>
      </c>
      <c r="G28" s="86">
        <v>120</v>
      </c>
    </row>
    <row r="29" spans="1:7" s="77" customFormat="1" x14ac:dyDescent="0.25">
      <c r="A29" s="83">
        <v>1000</v>
      </c>
      <c r="B29" s="84" t="s">
        <v>221</v>
      </c>
      <c r="C29" s="83">
        <v>6171</v>
      </c>
      <c r="D29" s="83">
        <v>6111</v>
      </c>
      <c r="E29" s="85">
        <v>6171100000002</v>
      </c>
      <c r="F29" s="84" t="s">
        <v>591</v>
      </c>
      <c r="G29" s="86">
        <v>300</v>
      </c>
    </row>
    <row r="30" spans="1:7" s="77" customFormat="1" x14ac:dyDescent="0.25">
      <c r="A30" s="83">
        <v>1000</v>
      </c>
      <c r="B30" s="84" t="s">
        <v>221</v>
      </c>
      <c r="C30" s="83">
        <v>6171</v>
      </c>
      <c r="D30" s="83">
        <v>6111</v>
      </c>
      <c r="E30" s="85">
        <v>6171100000002</v>
      </c>
      <c r="F30" s="84" t="s">
        <v>592</v>
      </c>
      <c r="G30" s="86">
        <v>300</v>
      </c>
    </row>
    <row r="31" spans="1:7" s="77" customFormat="1" x14ac:dyDescent="0.25">
      <c r="A31" s="83">
        <v>1000</v>
      </c>
      <c r="B31" s="84" t="s">
        <v>221</v>
      </c>
      <c r="C31" s="83">
        <v>6171</v>
      </c>
      <c r="D31" s="83">
        <v>6111</v>
      </c>
      <c r="E31" s="85">
        <v>6171100000002</v>
      </c>
      <c r="F31" s="84" t="s">
        <v>593</v>
      </c>
      <c r="G31" s="86">
        <v>285</v>
      </c>
    </row>
    <row r="32" spans="1:7" s="77" customFormat="1" x14ac:dyDescent="0.25">
      <c r="A32" s="83">
        <v>1000</v>
      </c>
      <c r="B32" s="84" t="s">
        <v>221</v>
      </c>
      <c r="C32" s="83">
        <v>6171</v>
      </c>
      <c r="D32" s="83">
        <v>6111</v>
      </c>
      <c r="E32" s="85">
        <v>6171100000002</v>
      </c>
      <c r="F32" s="84" t="s">
        <v>594</v>
      </c>
      <c r="G32" s="86">
        <v>1815</v>
      </c>
    </row>
    <row r="33" spans="1:7" s="77" customFormat="1" x14ac:dyDescent="0.25">
      <c r="A33" s="83">
        <v>1000</v>
      </c>
      <c r="B33" s="84" t="s">
        <v>221</v>
      </c>
      <c r="C33" s="83">
        <v>6171</v>
      </c>
      <c r="D33" s="83">
        <v>6125</v>
      </c>
      <c r="E33" s="85">
        <v>6171100000002</v>
      </c>
      <c r="F33" s="84" t="s">
        <v>222</v>
      </c>
      <c r="G33" s="86">
        <v>382</v>
      </c>
    </row>
    <row r="34" spans="1:7" s="77" customFormat="1" x14ac:dyDescent="0.25">
      <c r="A34" s="83">
        <v>1000</v>
      </c>
      <c r="B34" s="84" t="s">
        <v>221</v>
      </c>
      <c r="C34" s="83">
        <v>6171</v>
      </c>
      <c r="D34" s="83">
        <v>6125</v>
      </c>
      <c r="E34" s="85">
        <v>6171100000002</v>
      </c>
      <c r="F34" s="84" t="s">
        <v>223</v>
      </c>
      <c r="G34" s="86">
        <v>430</v>
      </c>
    </row>
    <row r="35" spans="1:7" s="77" customFormat="1" x14ac:dyDescent="0.25">
      <c r="A35" s="83">
        <v>1000</v>
      </c>
      <c r="B35" s="84" t="s">
        <v>221</v>
      </c>
      <c r="C35" s="83">
        <v>6171</v>
      </c>
      <c r="D35" s="83">
        <v>6125</v>
      </c>
      <c r="E35" s="85">
        <v>6171100000002</v>
      </c>
      <c r="F35" s="84" t="s">
        <v>224</v>
      </c>
      <c r="G35" s="86">
        <v>333</v>
      </c>
    </row>
    <row r="36" spans="1:7" s="77" customFormat="1" x14ac:dyDescent="0.25">
      <c r="A36" s="83">
        <v>1000</v>
      </c>
      <c r="B36" s="84" t="s">
        <v>221</v>
      </c>
      <c r="C36" s="83">
        <v>6171</v>
      </c>
      <c r="D36" s="83">
        <v>6125</v>
      </c>
      <c r="E36" s="85">
        <v>6171100000002</v>
      </c>
      <c r="F36" s="84" t="s">
        <v>225</v>
      </c>
      <c r="G36" s="86">
        <v>120</v>
      </c>
    </row>
    <row r="37" spans="1:7" s="77" customFormat="1" x14ac:dyDescent="0.25">
      <c r="A37" s="83">
        <v>1000</v>
      </c>
      <c r="B37" s="84" t="s">
        <v>221</v>
      </c>
      <c r="C37" s="83">
        <v>6171</v>
      </c>
      <c r="D37" s="83">
        <v>6125</v>
      </c>
      <c r="E37" s="85">
        <v>6171100000002</v>
      </c>
      <c r="F37" s="84" t="s">
        <v>226</v>
      </c>
      <c r="G37" s="86">
        <v>188</v>
      </c>
    </row>
    <row r="38" spans="1:7" s="77" customFormat="1" x14ac:dyDescent="0.25">
      <c r="A38" s="83">
        <v>1000</v>
      </c>
      <c r="B38" s="84" t="s">
        <v>221</v>
      </c>
      <c r="C38" s="83">
        <v>6171</v>
      </c>
      <c r="D38" s="83">
        <v>6125</v>
      </c>
      <c r="E38" s="85">
        <v>6171100000002</v>
      </c>
      <c r="F38" s="84" t="s">
        <v>227</v>
      </c>
      <c r="G38" s="86">
        <v>950</v>
      </c>
    </row>
    <row r="39" spans="1:7" s="77" customFormat="1" x14ac:dyDescent="0.25">
      <c r="A39" s="83">
        <v>1000</v>
      </c>
      <c r="B39" s="84" t="s">
        <v>221</v>
      </c>
      <c r="C39" s="83">
        <v>6171</v>
      </c>
      <c r="D39" s="83">
        <v>6125</v>
      </c>
      <c r="E39" s="85">
        <v>6171100000002</v>
      </c>
      <c r="F39" s="84" t="s">
        <v>228</v>
      </c>
      <c r="G39" s="86">
        <v>600</v>
      </c>
    </row>
    <row r="40" spans="1:7" s="77" customFormat="1" x14ac:dyDescent="0.25">
      <c r="A40" s="83">
        <v>1000</v>
      </c>
      <c r="B40" s="84" t="s">
        <v>221</v>
      </c>
      <c r="C40" s="83">
        <v>6171</v>
      </c>
      <c r="D40" s="83">
        <v>6125</v>
      </c>
      <c r="E40" s="85">
        <v>6171100000002</v>
      </c>
      <c r="F40" s="84" t="s">
        <v>229</v>
      </c>
      <c r="G40" s="86">
        <v>550</v>
      </c>
    </row>
    <row r="41" spans="1:7" s="77" customFormat="1" x14ac:dyDescent="0.25">
      <c r="A41" s="83">
        <v>1000</v>
      </c>
      <c r="B41" s="84" t="s">
        <v>221</v>
      </c>
      <c r="C41" s="83">
        <v>6171</v>
      </c>
      <c r="D41" s="83">
        <v>6125</v>
      </c>
      <c r="E41" s="85">
        <v>6171100000002</v>
      </c>
      <c r="F41" s="84" t="s">
        <v>230</v>
      </c>
      <c r="G41" s="86">
        <v>120</v>
      </c>
    </row>
    <row r="42" spans="1:7" s="77" customFormat="1" x14ac:dyDescent="0.25">
      <c r="A42" s="83">
        <v>1000</v>
      </c>
      <c r="B42" s="84" t="s">
        <v>221</v>
      </c>
      <c r="C42" s="83">
        <v>6171</v>
      </c>
      <c r="D42" s="83">
        <v>6125</v>
      </c>
      <c r="E42" s="85">
        <v>6171100000002</v>
      </c>
      <c r="F42" s="84" t="s">
        <v>231</v>
      </c>
      <c r="G42" s="86">
        <v>400</v>
      </c>
    </row>
    <row r="43" spans="1:7" s="77" customFormat="1" x14ac:dyDescent="0.25">
      <c r="A43" s="83">
        <v>1000</v>
      </c>
      <c r="B43" s="84" t="s">
        <v>221</v>
      </c>
      <c r="C43" s="83">
        <v>6171</v>
      </c>
      <c r="D43" s="83">
        <v>6125</v>
      </c>
      <c r="E43" s="85">
        <v>6171100000002</v>
      </c>
      <c r="F43" s="84" t="s">
        <v>232</v>
      </c>
      <c r="G43" s="86">
        <v>900</v>
      </c>
    </row>
    <row r="44" spans="1:7" s="77" customFormat="1" x14ac:dyDescent="0.25">
      <c r="A44" s="83">
        <v>1000</v>
      </c>
      <c r="B44" s="84" t="s">
        <v>221</v>
      </c>
      <c r="C44" s="83">
        <v>6171</v>
      </c>
      <c r="D44" s="83">
        <v>6125</v>
      </c>
      <c r="E44" s="85">
        <v>6171100000002</v>
      </c>
      <c r="F44" s="84" t="s">
        <v>233</v>
      </c>
      <c r="G44" s="86">
        <v>150</v>
      </c>
    </row>
    <row r="45" spans="1:7" s="77" customFormat="1" x14ac:dyDescent="0.25">
      <c r="A45" s="83">
        <v>1000</v>
      </c>
      <c r="B45" s="84" t="s">
        <v>221</v>
      </c>
      <c r="C45" s="83">
        <v>6171</v>
      </c>
      <c r="D45" s="83">
        <v>6125</v>
      </c>
      <c r="E45" s="85">
        <v>6171100000002</v>
      </c>
      <c r="F45" s="84" t="s">
        <v>234</v>
      </c>
      <c r="G45" s="86">
        <v>7300</v>
      </c>
    </row>
    <row r="46" spans="1:7" s="77" customFormat="1" x14ac:dyDescent="0.25">
      <c r="A46" s="83">
        <v>1000</v>
      </c>
      <c r="B46" s="84" t="s">
        <v>221</v>
      </c>
      <c r="C46" s="83">
        <v>6171</v>
      </c>
      <c r="D46" s="83">
        <v>6125</v>
      </c>
      <c r="E46" s="85">
        <v>6171100000002</v>
      </c>
      <c r="F46" s="84" t="s">
        <v>235</v>
      </c>
      <c r="G46" s="86">
        <v>412</v>
      </c>
    </row>
    <row r="47" spans="1:7" s="77" customFormat="1" x14ac:dyDescent="0.25">
      <c r="A47" s="83"/>
      <c r="B47" s="84"/>
      <c r="C47" s="83"/>
      <c r="D47" s="83"/>
      <c r="E47" s="85"/>
      <c r="F47" s="84" t="s">
        <v>595</v>
      </c>
      <c r="G47" s="86">
        <v>420</v>
      </c>
    </row>
    <row r="48" spans="1:7" s="77" customFormat="1" x14ac:dyDescent="0.25">
      <c r="A48" s="83">
        <v>1000</v>
      </c>
      <c r="B48" s="84" t="s">
        <v>221</v>
      </c>
      <c r="C48" s="83">
        <v>6171</v>
      </c>
      <c r="D48" s="83">
        <v>6901</v>
      </c>
      <c r="E48" s="85">
        <v>6171100000002</v>
      </c>
      <c r="F48" s="84" t="s">
        <v>236</v>
      </c>
      <c r="G48" s="86">
        <v>100</v>
      </c>
    </row>
    <row r="49" spans="1:7" s="77" customFormat="1" ht="15.75" thickBot="1" x14ac:dyDescent="0.3">
      <c r="A49" s="83"/>
      <c r="B49" s="84"/>
      <c r="C49" s="83"/>
      <c r="D49" s="83"/>
      <c r="E49" s="85"/>
      <c r="F49" s="87" t="s">
        <v>575</v>
      </c>
      <c r="G49" s="86"/>
    </row>
    <row r="50" spans="1:7" s="77" customFormat="1" x14ac:dyDescent="0.25">
      <c r="A50" s="88"/>
      <c r="B50" s="89" t="s">
        <v>21</v>
      </c>
      <c r="C50" s="90">
        <v>6171</v>
      </c>
      <c r="D50" s="88"/>
      <c r="E50" s="91"/>
      <c r="F50" s="92"/>
      <c r="G50" s="93">
        <f>SUM(G28:G49)</f>
        <v>16175</v>
      </c>
    </row>
    <row r="51" spans="1:7" s="77" customFormat="1" x14ac:dyDescent="0.25">
      <c r="A51" s="84"/>
      <c r="E51" s="79"/>
    </row>
    <row r="52" spans="1:7" s="77" customFormat="1" x14ac:dyDescent="0.25">
      <c r="B52" s="94" t="s">
        <v>237</v>
      </c>
      <c r="E52" s="79"/>
      <c r="G52" s="96">
        <f>SUM(G50)</f>
        <v>16175</v>
      </c>
    </row>
    <row r="55" spans="1:7" s="77" customFormat="1" x14ac:dyDescent="0.25">
      <c r="A55" s="83">
        <v>1100</v>
      </c>
      <c r="B55" s="84" t="s">
        <v>249</v>
      </c>
      <c r="C55" s="83">
        <v>2212</v>
      </c>
      <c r="D55" s="83">
        <v>6121</v>
      </c>
      <c r="E55" s="85">
        <v>2212000000002</v>
      </c>
      <c r="F55" s="84" t="s">
        <v>250</v>
      </c>
      <c r="G55" s="86">
        <v>200</v>
      </c>
    </row>
    <row r="56" spans="1:7" s="77" customFormat="1" x14ac:dyDescent="0.25">
      <c r="A56" s="83">
        <v>1100</v>
      </c>
      <c r="B56" s="84" t="s">
        <v>249</v>
      </c>
      <c r="C56" s="83">
        <v>2212</v>
      </c>
      <c r="D56" s="83">
        <v>6121</v>
      </c>
      <c r="E56" s="85">
        <v>2212000000002</v>
      </c>
      <c r="F56" s="84" t="s">
        <v>251</v>
      </c>
      <c r="G56" s="86">
        <f>4106.35-0.003</f>
        <v>4106.3470000000007</v>
      </c>
    </row>
    <row r="57" spans="1:7" s="77" customFormat="1" x14ac:dyDescent="0.25">
      <c r="A57" s="83">
        <v>1100</v>
      </c>
      <c r="B57" s="84" t="s">
        <v>249</v>
      </c>
      <c r="C57" s="83">
        <v>2212</v>
      </c>
      <c r="D57" s="83">
        <v>6121</v>
      </c>
      <c r="E57" s="85">
        <v>2212000000002</v>
      </c>
      <c r="F57" s="84" t="s">
        <v>252</v>
      </c>
      <c r="G57" s="86">
        <v>0</v>
      </c>
    </row>
    <row r="58" spans="1:7" s="77" customFormat="1" x14ac:dyDescent="0.25">
      <c r="A58" s="83">
        <v>1100</v>
      </c>
      <c r="B58" s="84" t="s">
        <v>249</v>
      </c>
      <c r="C58" s="83">
        <v>2212</v>
      </c>
      <c r="D58" s="83">
        <v>6121</v>
      </c>
      <c r="E58" s="85">
        <v>2212000000002</v>
      </c>
      <c r="F58" s="84" t="s">
        <v>253</v>
      </c>
      <c r="G58" s="86">
        <f>5393.45-0.004</f>
        <v>5393.4459999999999</v>
      </c>
    </row>
    <row r="59" spans="1:7" s="77" customFormat="1" x14ac:dyDescent="0.25">
      <c r="A59" s="83">
        <v>1100</v>
      </c>
      <c r="B59" s="84" t="s">
        <v>249</v>
      </c>
      <c r="C59" s="83">
        <v>2212</v>
      </c>
      <c r="D59" s="83">
        <v>6121</v>
      </c>
      <c r="E59" s="85">
        <v>2212000000002</v>
      </c>
      <c r="F59" s="84" t="s">
        <v>254</v>
      </c>
      <c r="G59" s="86">
        <f>10350.36-10350.36</f>
        <v>0</v>
      </c>
    </row>
    <row r="60" spans="1:7" s="77" customFormat="1" x14ac:dyDescent="0.25">
      <c r="A60" s="83">
        <v>1100</v>
      </c>
      <c r="B60" s="84" t="s">
        <v>249</v>
      </c>
      <c r="C60" s="83">
        <v>2212</v>
      </c>
      <c r="D60" s="83">
        <v>6121</v>
      </c>
      <c r="E60" s="85">
        <v>2212000000002</v>
      </c>
      <c r="F60" s="84" t="s">
        <v>255</v>
      </c>
      <c r="G60" s="86">
        <v>1400</v>
      </c>
    </row>
    <row r="61" spans="1:7" s="77" customFormat="1" x14ac:dyDescent="0.25">
      <c r="A61" s="83">
        <v>1100</v>
      </c>
      <c r="B61" s="84" t="s">
        <v>249</v>
      </c>
      <c r="C61" s="83">
        <v>2212</v>
      </c>
      <c r="D61" s="83">
        <v>6121</v>
      </c>
      <c r="E61" s="85">
        <v>2212000000002</v>
      </c>
      <c r="F61" s="84" t="s">
        <v>256</v>
      </c>
      <c r="G61" s="86">
        <v>500</v>
      </c>
    </row>
    <row r="62" spans="1:7" s="77" customFormat="1" x14ac:dyDescent="0.25">
      <c r="A62" s="83"/>
      <c r="B62" s="84"/>
      <c r="C62" s="83"/>
      <c r="D62" s="83"/>
      <c r="E62" s="85"/>
      <c r="F62" s="84" t="s">
        <v>599</v>
      </c>
      <c r="G62" s="86">
        <v>230</v>
      </c>
    </row>
    <row r="63" spans="1:7" s="77" customFormat="1" ht="15.75" thickBot="1" x14ac:dyDescent="0.3">
      <c r="A63" s="83"/>
      <c r="B63" s="84"/>
      <c r="C63" s="83"/>
      <c r="D63" s="83"/>
      <c r="E63" s="85"/>
      <c r="F63" s="87" t="s">
        <v>575</v>
      </c>
      <c r="G63" s="86"/>
    </row>
    <row r="64" spans="1:7" s="77" customFormat="1" x14ac:dyDescent="0.25">
      <c r="A64" s="88"/>
      <c r="B64" s="89" t="s">
        <v>21</v>
      </c>
      <c r="C64" s="90">
        <v>2212</v>
      </c>
      <c r="D64" s="88"/>
      <c r="E64" s="91"/>
      <c r="F64" s="92"/>
      <c r="G64" s="93">
        <f>SUM(G55:G63)</f>
        <v>11829.793000000001</v>
      </c>
    </row>
    <row r="65" spans="1:7" s="77" customFormat="1" x14ac:dyDescent="0.25">
      <c r="A65" s="83"/>
      <c r="B65" s="94"/>
      <c r="C65" s="95"/>
      <c r="D65" s="83"/>
      <c r="E65" s="85"/>
      <c r="F65" s="84"/>
      <c r="G65" s="96"/>
    </row>
    <row r="66" spans="1:7" s="77" customFormat="1" x14ac:dyDescent="0.25">
      <c r="A66" s="83">
        <v>1100</v>
      </c>
      <c r="B66" s="84" t="s">
        <v>260</v>
      </c>
      <c r="C66" s="83">
        <v>2219</v>
      </c>
      <c r="D66" s="83">
        <v>6121</v>
      </c>
      <c r="E66" s="85">
        <v>2219000000002</v>
      </c>
      <c r="F66" s="84" t="s">
        <v>261</v>
      </c>
      <c r="G66" s="86">
        <v>200</v>
      </c>
    </row>
    <row r="67" spans="1:7" s="77" customFormat="1" ht="15.75" thickBot="1" x14ac:dyDescent="0.3">
      <c r="A67" s="83"/>
      <c r="B67" s="84"/>
      <c r="C67" s="83"/>
      <c r="D67" s="83"/>
      <c r="E67" s="85"/>
      <c r="F67" s="87" t="s">
        <v>575</v>
      </c>
      <c r="G67" s="86"/>
    </row>
    <row r="68" spans="1:7" s="77" customFormat="1" x14ac:dyDescent="0.25">
      <c r="A68" s="88"/>
      <c r="B68" s="89" t="s">
        <v>21</v>
      </c>
      <c r="C68" s="90">
        <v>2219</v>
      </c>
      <c r="D68" s="88"/>
      <c r="E68" s="91"/>
      <c r="F68" s="92"/>
      <c r="G68" s="93">
        <f>SUM(G66:G67)</f>
        <v>200</v>
      </c>
    </row>
    <row r="69" spans="1:7" s="77" customFormat="1" x14ac:dyDescent="0.25">
      <c r="A69" s="83"/>
      <c r="B69" s="94"/>
      <c r="C69" s="95"/>
      <c r="D69" s="83"/>
      <c r="E69" s="85"/>
      <c r="F69" s="84"/>
      <c r="G69" s="96"/>
    </row>
    <row r="70" spans="1:7" s="77" customFormat="1" x14ac:dyDescent="0.25">
      <c r="A70" s="83">
        <v>1100</v>
      </c>
      <c r="B70" s="84" t="s">
        <v>262</v>
      </c>
      <c r="C70" s="83">
        <v>2242</v>
      </c>
      <c r="D70" s="83">
        <v>6121</v>
      </c>
      <c r="E70" s="85">
        <v>1159</v>
      </c>
      <c r="F70" s="84" t="s">
        <v>588</v>
      </c>
      <c r="G70" s="86">
        <v>250</v>
      </c>
    </row>
    <row r="71" spans="1:7" s="77" customFormat="1" ht="15.75" thickBot="1" x14ac:dyDescent="0.3">
      <c r="A71" s="83"/>
      <c r="B71" s="84"/>
      <c r="C71" s="83"/>
      <c r="D71" s="83"/>
      <c r="E71" s="85"/>
      <c r="F71" s="87" t="s">
        <v>575</v>
      </c>
      <c r="G71" s="86"/>
    </row>
    <row r="72" spans="1:7" s="77" customFormat="1" x14ac:dyDescent="0.25">
      <c r="A72" s="88"/>
      <c r="B72" s="89" t="s">
        <v>21</v>
      </c>
      <c r="C72" s="90">
        <v>2242</v>
      </c>
      <c r="D72" s="88"/>
      <c r="E72" s="91"/>
      <c r="F72" s="92"/>
      <c r="G72" s="93">
        <f>SUM(G70:G71)</f>
        <v>250</v>
      </c>
    </row>
    <row r="73" spans="1:7" s="77" customFormat="1" x14ac:dyDescent="0.25">
      <c r="A73" s="83"/>
      <c r="B73" s="94"/>
      <c r="C73" s="95"/>
      <c r="D73" s="83"/>
      <c r="E73" s="85"/>
      <c r="F73" s="84"/>
      <c r="G73" s="96"/>
    </row>
    <row r="74" spans="1:7" s="77" customFormat="1" x14ac:dyDescent="0.25">
      <c r="A74" s="83">
        <v>1100</v>
      </c>
      <c r="B74" s="84" t="s">
        <v>278</v>
      </c>
      <c r="C74" s="83">
        <v>2310</v>
      </c>
      <c r="D74" s="83">
        <v>6121</v>
      </c>
      <c r="E74" s="85">
        <v>2310000000002</v>
      </c>
      <c r="F74" s="84" t="s">
        <v>279</v>
      </c>
      <c r="G74" s="86">
        <v>1600</v>
      </c>
    </row>
    <row r="75" spans="1:7" s="77" customFormat="1" x14ac:dyDescent="0.25">
      <c r="A75" s="83">
        <v>1100</v>
      </c>
      <c r="B75" s="84" t="s">
        <v>278</v>
      </c>
      <c r="C75" s="83">
        <v>2310</v>
      </c>
      <c r="D75" s="83">
        <v>6121</v>
      </c>
      <c r="E75" s="85">
        <v>2310000000002</v>
      </c>
      <c r="F75" s="84" t="s">
        <v>280</v>
      </c>
      <c r="G75" s="86">
        <v>300</v>
      </c>
    </row>
    <row r="76" spans="1:7" s="77" customFormat="1" x14ac:dyDescent="0.25">
      <c r="A76" s="83">
        <v>1100</v>
      </c>
      <c r="B76" s="84" t="s">
        <v>278</v>
      </c>
      <c r="C76" s="83">
        <v>2310</v>
      </c>
      <c r="D76" s="83">
        <v>6121</v>
      </c>
      <c r="E76" s="85">
        <v>2310000000002</v>
      </c>
      <c r="F76" s="84" t="s">
        <v>281</v>
      </c>
      <c r="G76" s="86">
        <v>4000</v>
      </c>
    </row>
    <row r="77" spans="1:7" s="77" customFormat="1" x14ac:dyDescent="0.25">
      <c r="A77" s="83"/>
      <c r="B77" s="84"/>
      <c r="C77" s="83"/>
      <c r="D77" s="83">
        <v>6322</v>
      </c>
      <c r="E77" s="85"/>
      <c r="F77" s="84" t="s">
        <v>600</v>
      </c>
      <c r="G77" s="86">
        <v>320</v>
      </c>
    </row>
    <row r="78" spans="1:7" s="77" customFormat="1" x14ac:dyDescent="0.25">
      <c r="A78" s="83">
        <v>1100</v>
      </c>
      <c r="B78" s="84" t="s">
        <v>278</v>
      </c>
      <c r="C78" s="83">
        <v>2310</v>
      </c>
      <c r="D78" s="83">
        <v>6901</v>
      </c>
      <c r="E78" s="85">
        <v>2310000000002</v>
      </c>
      <c r="F78" s="84" t="s">
        <v>282</v>
      </c>
      <c r="G78" s="86">
        <f>14000-6000</f>
        <v>8000</v>
      </c>
    </row>
    <row r="79" spans="1:7" s="77" customFormat="1" ht="15.75" thickBot="1" x14ac:dyDescent="0.3">
      <c r="A79" s="83"/>
      <c r="B79" s="84"/>
      <c r="C79" s="83"/>
      <c r="D79" s="83"/>
      <c r="E79" s="85"/>
      <c r="F79" s="87" t="s">
        <v>575</v>
      </c>
      <c r="G79" s="86"/>
    </row>
    <row r="80" spans="1:7" s="77" customFormat="1" x14ac:dyDescent="0.25">
      <c r="A80" s="88"/>
      <c r="B80" s="89" t="s">
        <v>21</v>
      </c>
      <c r="C80" s="90">
        <v>2310</v>
      </c>
      <c r="D80" s="88"/>
      <c r="E80" s="91"/>
      <c r="F80" s="92"/>
      <c r="G80" s="93">
        <f>SUM(G74:G79)</f>
        <v>14220</v>
      </c>
    </row>
    <row r="81" spans="1:7" s="77" customFormat="1" x14ac:dyDescent="0.25">
      <c r="A81" s="83"/>
      <c r="B81" s="94"/>
      <c r="C81" s="95"/>
      <c r="D81" s="83"/>
      <c r="E81" s="85"/>
      <c r="F81" s="84"/>
      <c r="G81" s="96"/>
    </row>
    <row r="82" spans="1:7" s="77" customFormat="1" x14ac:dyDescent="0.25">
      <c r="A82" s="83">
        <v>1100</v>
      </c>
      <c r="B82" s="84" t="s">
        <v>294</v>
      </c>
      <c r="C82" s="83">
        <v>2321</v>
      </c>
      <c r="D82" s="83">
        <v>6322</v>
      </c>
      <c r="E82" s="85">
        <v>2321000000002</v>
      </c>
      <c r="F82" s="84" t="s">
        <v>600</v>
      </c>
      <c r="G82" s="86">
        <v>320</v>
      </c>
    </row>
    <row r="83" spans="1:7" s="77" customFormat="1" ht="15.75" thickBot="1" x14ac:dyDescent="0.3">
      <c r="A83" s="83"/>
      <c r="B83" s="84"/>
      <c r="C83" s="83"/>
      <c r="D83" s="83"/>
      <c r="E83" s="85"/>
      <c r="F83" s="87" t="s">
        <v>575</v>
      </c>
      <c r="G83" s="86"/>
    </row>
    <row r="84" spans="1:7" s="77" customFormat="1" x14ac:dyDescent="0.25">
      <c r="A84" s="88"/>
      <c r="B84" s="89" t="s">
        <v>21</v>
      </c>
      <c r="C84" s="90">
        <v>2321</v>
      </c>
      <c r="D84" s="88"/>
      <c r="E84" s="91"/>
      <c r="F84" s="92"/>
      <c r="G84" s="93">
        <f>SUM(G82:G83)</f>
        <v>320</v>
      </c>
    </row>
    <row r="85" spans="1:7" s="77" customFormat="1" x14ac:dyDescent="0.25">
      <c r="A85" s="83"/>
      <c r="B85" s="94"/>
      <c r="C85" s="95"/>
      <c r="D85" s="83"/>
      <c r="E85" s="85"/>
      <c r="F85" s="84"/>
      <c r="G85" s="96"/>
    </row>
    <row r="86" spans="1:7" s="77" customFormat="1" x14ac:dyDescent="0.25">
      <c r="A86" s="83">
        <v>1100</v>
      </c>
      <c r="B86" s="84" t="s">
        <v>295</v>
      </c>
      <c r="C86" s="83">
        <v>3111</v>
      </c>
      <c r="D86" s="83">
        <v>6121</v>
      </c>
      <c r="E86" s="85">
        <v>3111301000002</v>
      </c>
      <c r="F86" s="84" t="s">
        <v>296</v>
      </c>
      <c r="G86" s="86">
        <v>3500</v>
      </c>
    </row>
    <row r="87" spans="1:7" s="77" customFormat="1" ht="15.75" thickBot="1" x14ac:dyDescent="0.3">
      <c r="A87" s="83"/>
      <c r="B87" s="84"/>
      <c r="C87" s="83"/>
      <c r="D87" s="83"/>
      <c r="E87" s="85"/>
      <c r="F87" s="87" t="s">
        <v>575</v>
      </c>
      <c r="G87" s="86"/>
    </row>
    <row r="88" spans="1:7" s="77" customFormat="1" x14ac:dyDescent="0.25">
      <c r="A88" s="88"/>
      <c r="B88" s="89" t="s">
        <v>21</v>
      </c>
      <c r="C88" s="90">
        <v>3111</v>
      </c>
      <c r="D88" s="88"/>
      <c r="E88" s="91"/>
      <c r="F88" s="92"/>
      <c r="G88" s="93">
        <f>SUM(G86:G87)</f>
        <v>3500</v>
      </c>
    </row>
    <row r="89" spans="1:7" s="77" customFormat="1" x14ac:dyDescent="0.25">
      <c r="A89" s="83"/>
      <c r="B89" s="94"/>
      <c r="C89" s="95"/>
      <c r="D89" s="83"/>
      <c r="E89" s="85"/>
      <c r="F89" s="84"/>
      <c r="G89" s="96"/>
    </row>
    <row r="90" spans="1:7" s="77" customFormat="1" x14ac:dyDescent="0.25">
      <c r="A90" s="83">
        <v>1100</v>
      </c>
      <c r="B90" s="84" t="s">
        <v>313</v>
      </c>
      <c r="C90" s="83">
        <v>3113</v>
      </c>
      <c r="D90" s="83">
        <v>6121</v>
      </c>
      <c r="E90" s="85">
        <v>3113000000002</v>
      </c>
      <c r="F90" s="84" t="s">
        <v>314</v>
      </c>
      <c r="G90" s="86">
        <v>4000</v>
      </c>
    </row>
    <row r="91" spans="1:7" s="77" customFormat="1" x14ac:dyDescent="0.25">
      <c r="A91" s="83">
        <v>1100</v>
      </c>
      <c r="B91" s="84" t="s">
        <v>313</v>
      </c>
      <c r="C91" s="83">
        <v>3113</v>
      </c>
      <c r="D91" s="83">
        <v>6121</v>
      </c>
      <c r="E91" s="85">
        <v>3113000000002</v>
      </c>
      <c r="F91" s="84" t="s">
        <v>315</v>
      </c>
      <c r="G91" s="86">
        <v>700</v>
      </c>
    </row>
    <row r="92" spans="1:7" s="77" customFormat="1" ht="15.75" thickBot="1" x14ac:dyDescent="0.3">
      <c r="A92" s="83"/>
      <c r="B92" s="84"/>
      <c r="C92" s="83"/>
      <c r="D92" s="83"/>
      <c r="E92" s="85"/>
      <c r="F92" s="87" t="s">
        <v>575</v>
      </c>
      <c r="G92" s="86"/>
    </row>
    <row r="93" spans="1:7" s="77" customFormat="1" x14ac:dyDescent="0.25">
      <c r="A93" s="88"/>
      <c r="B93" s="89" t="s">
        <v>21</v>
      </c>
      <c r="C93" s="90">
        <v>3113</v>
      </c>
      <c r="D93" s="88"/>
      <c r="E93" s="91"/>
      <c r="F93" s="92"/>
      <c r="G93" s="93">
        <f>SUM(G90:G92)</f>
        <v>4700</v>
      </c>
    </row>
    <row r="94" spans="1:7" s="77" customFormat="1" x14ac:dyDescent="0.25">
      <c r="A94" s="83"/>
      <c r="B94" s="94"/>
      <c r="C94" s="95"/>
      <c r="D94" s="83"/>
      <c r="E94" s="85"/>
      <c r="F94" s="84"/>
      <c r="G94" s="96"/>
    </row>
    <row r="95" spans="1:7" s="77" customFormat="1" x14ac:dyDescent="0.25">
      <c r="A95" s="83">
        <v>1100</v>
      </c>
      <c r="B95" s="84" t="s">
        <v>316</v>
      </c>
      <c r="C95" s="83">
        <v>3231</v>
      </c>
      <c r="D95" s="83">
        <v>6121</v>
      </c>
      <c r="E95" s="85">
        <v>3231000000002</v>
      </c>
      <c r="F95" s="84" t="s">
        <v>317</v>
      </c>
      <c r="G95" s="86">
        <v>6100</v>
      </c>
    </row>
    <row r="96" spans="1:7" s="77" customFormat="1" ht="15.75" thickBot="1" x14ac:dyDescent="0.3">
      <c r="A96" s="83"/>
      <c r="B96" s="84"/>
      <c r="C96" s="83"/>
      <c r="D96" s="83"/>
      <c r="E96" s="85"/>
      <c r="F96" s="87" t="s">
        <v>575</v>
      </c>
      <c r="G96" s="86"/>
    </row>
    <row r="97" spans="1:7" s="77" customFormat="1" x14ac:dyDescent="0.25">
      <c r="A97" s="88"/>
      <c r="B97" s="89" t="s">
        <v>21</v>
      </c>
      <c r="C97" s="90">
        <v>3231</v>
      </c>
      <c r="D97" s="88"/>
      <c r="E97" s="91"/>
      <c r="F97" s="92"/>
      <c r="G97" s="93">
        <f>SUM(G95:G96)</f>
        <v>6100</v>
      </c>
    </row>
    <row r="98" spans="1:7" s="77" customFormat="1" x14ac:dyDescent="0.25">
      <c r="A98" s="83"/>
      <c r="B98" s="94"/>
      <c r="C98" s="95"/>
      <c r="D98" s="83"/>
      <c r="E98" s="85"/>
      <c r="F98" s="84"/>
      <c r="G98" s="96"/>
    </row>
    <row r="99" spans="1:7" s="77" customFormat="1" x14ac:dyDescent="0.25">
      <c r="A99" s="83">
        <v>1100</v>
      </c>
      <c r="B99" s="84" t="s">
        <v>325</v>
      </c>
      <c r="C99" s="83">
        <v>3412</v>
      </c>
      <c r="D99" s="83">
        <v>6121</v>
      </c>
      <c r="E99" s="85">
        <v>1155</v>
      </c>
      <c r="F99" s="84" t="s">
        <v>326</v>
      </c>
      <c r="G99" s="86">
        <v>415.03</v>
      </c>
    </row>
    <row r="100" spans="1:7" s="77" customFormat="1" ht="15.75" thickBot="1" x14ac:dyDescent="0.3">
      <c r="A100" s="83"/>
      <c r="B100" s="84"/>
      <c r="C100" s="83"/>
      <c r="D100" s="83"/>
      <c r="E100" s="85"/>
      <c r="F100" s="87" t="s">
        <v>575</v>
      </c>
      <c r="G100" s="86"/>
    </row>
    <row r="101" spans="1:7" s="77" customFormat="1" x14ac:dyDescent="0.25">
      <c r="A101" s="88"/>
      <c r="B101" s="89" t="s">
        <v>21</v>
      </c>
      <c r="C101" s="90">
        <v>3412</v>
      </c>
      <c r="D101" s="88"/>
      <c r="E101" s="91"/>
      <c r="F101" s="92"/>
      <c r="G101" s="93">
        <f>SUM(G99:G100)</f>
        <v>415.03</v>
      </c>
    </row>
    <row r="102" spans="1:7" s="77" customFormat="1" x14ac:dyDescent="0.25">
      <c r="A102" s="83"/>
      <c r="B102" s="94"/>
      <c r="C102" s="95"/>
      <c r="D102" s="83"/>
      <c r="E102" s="85"/>
      <c r="F102" s="84"/>
      <c r="G102" s="96"/>
    </row>
    <row r="103" spans="1:7" s="77" customFormat="1" x14ac:dyDescent="0.25">
      <c r="A103" s="83">
        <v>1100</v>
      </c>
      <c r="B103" s="84" t="s">
        <v>330</v>
      </c>
      <c r="C103" s="83">
        <v>3612</v>
      </c>
      <c r="D103" s="83">
        <v>6121</v>
      </c>
      <c r="E103" s="85">
        <v>3612000000002</v>
      </c>
      <c r="F103" s="84" t="s">
        <v>331</v>
      </c>
      <c r="G103" s="86">
        <v>3000</v>
      </c>
    </row>
    <row r="104" spans="1:7" s="77" customFormat="1" x14ac:dyDescent="0.25">
      <c r="A104" s="83">
        <v>1100</v>
      </c>
      <c r="B104" s="84" t="s">
        <v>330</v>
      </c>
      <c r="C104" s="83">
        <v>3612</v>
      </c>
      <c r="D104" s="83">
        <v>6121</v>
      </c>
      <c r="E104" s="85">
        <v>3612000000002</v>
      </c>
      <c r="F104" s="84" t="s">
        <v>332</v>
      </c>
      <c r="G104" s="86">
        <v>15000</v>
      </c>
    </row>
    <row r="105" spans="1:7" s="77" customFormat="1" ht="15.75" thickBot="1" x14ac:dyDescent="0.3">
      <c r="A105" s="83"/>
      <c r="B105" s="84"/>
      <c r="C105" s="83"/>
      <c r="D105" s="83"/>
      <c r="E105" s="85"/>
      <c r="F105" s="87" t="s">
        <v>575</v>
      </c>
      <c r="G105" s="86"/>
    </row>
    <row r="106" spans="1:7" s="77" customFormat="1" x14ac:dyDescent="0.25">
      <c r="A106" s="88"/>
      <c r="B106" s="89" t="s">
        <v>21</v>
      </c>
      <c r="C106" s="90">
        <v>3612</v>
      </c>
      <c r="D106" s="88"/>
      <c r="E106" s="91"/>
      <c r="F106" s="92"/>
      <c r="G106" s="93">
        <f>SUM(G103:G105)</f>
        <v>18000</v>
      </c>
    </row>
    <row r="107" spans="1:7" s="77" customFormat="1" x14ac:dyDescent="0.25">
      <c r="A107" s="83"/>
      <c r="B107" s="94"/>
      <c r="C107" s="95"/>
      <c r="D107" s="83"/>
      <c r="E107" s="85"/>
      <c r="F107" s="84"/>
      <c r="G107" s="96"/>
    </row>
    <row r="108" spans="1:7" s="77" customFormat="1" x14ac:dyDescent="0.25">
      <c r="A108" s="83">
        <v>1100</v>
      </c>
      <c r="B108" s="84" t="s">
        <v>339</v>
      </c>
      <c r="C108" s="83">
        <v>3631</v>
      </c>
      <c r="D108" s="83">
        <v>6121</v>
      </c>
      <c r="E108" s="85">
        <v>3631000000002</v>
      </c>
      <c r="F108" s="84" t="s">
        <v>340</v>
      </c>
      <c r="G108" s="86">
        <v>300</v>
      </c>
    </row>
    <row r="109" spans="1:7" s="77" customFormat="1" x14ac:dyDescent="0.25">
      <c r="A109" s="83">
        <v>1100</v>
      </c>
      <c r="B109" s="84" t="s">
        <v>339</v>
      </c>
      <c r="C109" s="83">
        <v>3631</v>
      </c>
      <c r="D109" s="83">
        <v>6121</v>
      </c>
      <c r="E109" s="85">
        <v>3631000000002</v>
      </c>
      <c r="F109" s="84" t="s">
        <v>341</v>
      </c>
      <c r="G109" s="86">
        <v>0</v>
      </c>
    </row>
    <row r="110" spans="1:7" s="77" customFormat="1" x14ac:dyDescent="0.25">
      <c r="A110" s="83">
        <v>1100</v>
      </c>
      <c r="B110" s="84" t="s">
        <v>339</v>
      </c>
      <c r="C110" s="83">
        <v>3631</v>
      </c>
      <c r="D110" s="83">
        <v>6121</v>
      </c>
      <c r="E110" s="85">
        <v>3631000000002</v>
      </c>
      <c r="F110" s="84" t="s">
        <v>342</v>
      </c>
      <c r="G110" s="86">
        <v>2200</v>
      </c>
    </row>
    <row r="111" spans="1:7" s="77" customFormat="1" x14ac:dyDescent="0.25">
      <c r="A111" s="83">
        <v>1100</v>
      </c>
      <c r="B111" s="84" t="s">
        <v>339</v>
      </c>
      <c r="C111" s="83">
        <v>3631</v>
      </c>
      <c r="D111" s="83">
        <v>6121</v>
      </c>
      <c r="E111" s="85">
        <v>3631000000002</v>
      </c>
      <c r="F111" s="84" t="s">
        <v>343</v>
      </c>
      <c r="G111" s="86">
        <v>400</v>
      </c>
    </row>
    <row r="112" spans="1:7" s="77" customFormat="1" x14ac:dyDescent="0.25">
      <c r="A112" s="83">
        <v>1100</v>
      </c>
      <c r="B112" s="84" t="s">
        <v>339</v>
      </c>
      <c r="C112" s="83">
        <v>3631</v>
      </c>
      <c r="D112" s="83">
        <v>6121</v>
      </c>
      <c r="E112" s="85">
        <v>3631000000002</v>
      </c>
      <c r="F112" s="84" t="s">
        <v>344</v>
      </c>
      <c r="G112" s="86">
        <v>2300</v>
      </c>
    </row>
    <row r="113" spans="1:7" s="77" customFormat="1" x14ac:dyDescent="0.25">
      <c r="A113" s="83"/>
      <c r="B113" s="84"/>
      <c r="C113" s="83"/>
      <c r="D113" s="83"/>
      <c r="E113" s="85"/>
      <c r="F113" s="84" t="s">
        <v>589</v>
      </c>
      <c r="G113" s="86">
        <v>2000</v>
      </c>
    </row>
    <row r="114" spans="1:7" s="77" customFormat="1" x14ac:dyDescent="0.25">
      <c r="A114" s="83">
        <v>1100</v>
      </c>
      <c r="B114" s="84" t="s">
        <v>339</v>
      </c>
      <c r="C114" s="83">
        <v>3631</v>
      </c>
      <c r="D114" s="83">
        <v>6121</v>
      </c>
      <c r="E114" s="85">
        <v>3631000000002</v>
      </c>
      <c r="F114" s="84" t="s">
        <v>345</v>
      </c>
      <c r="G114" s="86">
        <f>500+1700</f>
        <v>2200</v>
      </c>
    </row>
    <row r="115" spans="1:7" s="77" customFormat="1" ht="15.75" thickBot="1" x14ac:dyDescent="0.3">
      <c r="A115" s="83"/>
      <c r="B115" s="84"/>
      <c r="C115" s="83"/>
      <c r="D115" s="83"/>
      <c r="E115" s="85"/>
      <c r="F115" s="87" t="s">
        <v>575</v>
      </c>
      <c r="G115" s="86"/>
    </row>
    <row r="116" spans="1:7" s="77" customFormat="1" x14ac:dyDescent="0.25">
      <c r="A116" s="88"/>
      <c r="B116" s="89" t="s">
        <v>21</v>
      </c>
      <c r="C116" s="90">
        <v>3631</v>
      </c>
      <c r="D116" s="88"/>
      <c r="E116" s="91"/>
      <c r="F116" s="92"/>
      <c r="G116" s="93">
        <f>SUM(G108:G115)</f>
        <v>9400</v>
      </c>
    </row>
    <row r="117" spans="1:7" s="77" customFormat="1" x14ac:dyDescent="0.25">
      <c r="A117" s="83"/>
      <c r="B117" s="94"/>
      <c r="C117" s="95"/>
      <c r="D117" s="83"/>
      <c r="E117" s="85"/>
      <c r="F117" s="84"/>
      <c r="G117" s="96"/>
    </row>
    <row r="118" spans="1:7" s="77" customFormat="1" x14ac:dyDescent="0.25">
      <c r="A118" s="83">
        <v>1100</v>
      </c>
      <c r="B118" s="84" t="s">
        <v>347</v>
      </c>
      <c r="C118" s="83">
        <v>3633</v>
      </c>
      <c r="D118" s="83">
        <v>6121</v>
      </c>
      <c r="E118" s="85">
        <v>3633000000002</v>
      </c>
      <c r="F118" s="84" t="s">
        <v>348</v>
      </c>
      <c r="G118" s="86">
        <f>11744.52+0.001</f>
        <v>11744.521000000001</v>
      </c>
    </row>
    <row r="119" spans="1:7" s="77" customFormat="1" x14ac:dyDescent="0.25">
      <c r="A119" s="83">
        <v>1100</v>
      </c>
      <c r="B119" s="84" t="s">
        <v>347</v>
      </c>
      <c r="C119" s="83">
        <v>3633</v>
      </c>
      <c r="D119" s="83">
        <v>6901</v>
      </c>
      <c r="E119" s="85">
        <v>3633000000002</v>
      </c>
      <c r="F119" s="84" t="s">
        <v>349</v>
      </c>
      <c r="G119" s="86">
        <v>0</v>
      </c>
    </row>
    <row r="120" spans="1:7" s="77" customFormat="1" ht="15.75" thickBot="1" x14ac:dyDescent="0.3">
      <c r="A120" s="83"/>
      <c r="B120" s="84"/>
      <c r="C120" s="83"/>
      <c r="D120" s="83"/>
      <c r="E120" s="85"/>
      <c r="F120" s="87" t="s">
        <v>575</v>
      </c>
      <c r="G120" s="86"/>
    </row>
    <row r="121" spans="1:7" s="77" customFormat="1" x14ac:dyDescent="0.25">
      <c r="A121" s="88"/>
      <c r="B121" s="89" t="s">
        <v>21</v>
      </c>
      <c r="C121" s="90">
        <v>3633</v>
      </c>
      <c r="D121" s="88"/>
      <c r="E121" s="91"/>
      <c r="F121" s="92"/>
      <c r="G121" s="93">
        <f>SUM(G118:G120)</f>
        <v>11744.521000000001</v>
      </c>
    </row>
    <row r="122" spans="1:7" s="77" customFormat="1" x14ac:dyDescent="0.25">
      <c r="A122" s="83"/>
      <c r="B122" s="94"/>
      <c r="C122" s="95"/>
      <c r="D122" s="83"/>
      <c r="E122" s="85"/>
      <c r="F122" s="84"/>
      <c r="G122" s="96"/>
    </row>
    <row r="123" spans="1:7" s="77" customFormat="1" x14ac:dyDescent="0.25">
      <c r="A123" s="83">
        <v>1100</v>
      </c>
      <c r="B123" s="84" t="s">
        <v>605</v>
      </c>
      <c r="C123" s="83">
        <v>3636</v>
      </c>
      <c r="D123" s="83">
        <v>6130</v>
      </c>
      <c r="E123" s="85">
        <v>3636000000002</v>
      </c>
      <c r="F123" s="84" t="s">
        <v>606</v>
      </c>
      <c r="G123" s="86">
        <v>18524.7</v>
      </c>
    </row>
    <row r="124" spans="1:7" s="77" customFormat="1" ht="15.75" thickBot="1" x14ac:dyDescent="0.3">
      <c r="A124" s="83"/>
      <c r="B124" s="84"/>
      <c r="C124" s="83"/>
      <c r="D124" s="83"/>
      <c r="E124" s="85"/>
      <c r="F124" s="87" t="s">
        <v>575</v>
      </c>
      <c r="G124" s="86"/>
    </row>
    <row r="125" spans="1:7" s="77" customFormat="1" x14ac:dyDescent="0.25">
      <c r="A125" s="88"/>
      <c r="B125" s="89" t="s">
        <v>21</v>
      </c>
      <c r="C125" s="90">
        <v>3636</v>
      </c>
      <c r="D125" s="88"/>
      <c r="E125" s="91"/>
      <c r="F125" s="92"/>
      <c r="G125" s="93">
        <f>SUM(G122:G124)</f>
        <v>18524.7</v>
      </c>
    </row>
    <row r="126" spans="1:7" s="77" customFormat="1" x14ac:dyDescent="0.25">
      <c r="A126" s="83"/>
      <c r="B126" s="94"/>
      <c r="C126" s="95"/>
      <c r="D126" s="83"/>
      <c r="E126" s="85"/>
      <c r="F126" s="84"/>
      <c r="G126" s="96"/>
    </row>
    <row r="127" spans="1:7" s="77" customFormat="1" x14ac:dyDescent="0.25">
      <c r="A127" s="83">
        <v>1100</v>
      </c>
      <c r="B127" s="84" t="s">
        <v>358</v>
      </c>
      <c r="C127" s="83">
        <v>3744</v>
      </c>
      <c r="D127" s="83">
        <v>6121</v>
      </c>
      <c r="E127" s="85">
        <v>3744000000002</v>
      </c>
      <c r="F127" s="84" t="s">
        <v>359</v>
      </c>
      <c r="G127" s="86">
        <f>2246.13-0.004</f>
        <v>2246.1260000000002</v>
      </c>
    </row>
    <row r="128" spans="1:7" s="77" customFormat="1" x14ac:dyDescent="0.25">
      <c r="A128" s="83">
        <v>1100</v>
      </c>
      <c r="B128" s="84" t="s">
        <v>358</v>
      </c>
      <c r="C128" s="83">
        <v>3744</v>
      </c>
      <c r="D128" s="83">
        <v>6901</v>
      </c>
      <c r="E128" s="85">
        <v>3744000000002</v>
      </c>
      <c r="F128" s="84" t="s">
        <v>360</v>
      </c>
      <c r="G128" s="86">
        <f>1447.63-0.005</f>
        <v>1447.625</v>
      </c>
    </row>
    <row r="129" spans="1:7" s="77" customFormat="1" x14ac:dyDescent="0.25">
      <c r="A129" s="83">
        <v>1100</v>
      </c>
      <c r="B129" s="84" t="s">
        <v>358</v>
      </c>
      <c r="C129" s="83">
        <v>3744</v>
      </c>
      <c r="D129" s="83">
        <v>6901</v>
      </c>
      <c r="E129" s="85">
        <v>3744000000002</v>
      </c>
      <c r="F129" s="84" t="s">
        <v>361</v>
      </c>
      <c r="G129" s="86">
        <f>2381.64*0.3-0.002</f>
        <v>714.49</v>
      </c>
    </row>
    <row r="130" spans="1:7" s="77" customFormat="1" ht="15.75" thickBot="1" x14ac:dyDescent="0.3">
      <c r="A130" s="83"/>
      <c r="B130" s="84"/>
      <c r="C130" s="83"/>
      <c r="D130" s="83"/>
      <c r="E130" s="85"/>
      <c r="F130" s="87" t="s">
        <v>575</v>
      </c>
      <c r="G130" s="86"/>
    </row>
    <row r="131" spans="1:7" s="77" customFormat="1" x14ac:dyDescent="0.25">
      <c r="A131" s="88"/>
      <c r="B131" s="89" t="s">
        <v>21</v>
      </c>
      <c r="C131" s="90">
        <v>3744</v>
      </c>
      <c r="D131" s="88"/>
      <c r="E131" s="91"/>
      <c r="F131" s="92"/>
      <c r="G131" s="93">
        <f>SUM(G127:G130)</f>
        <v>4408.241</v>
      </c>
    </row>
    <row r="132" spans="1:7" s="77" customFormat="1" x14ac:dyDescent="0.25">
      <c r="A132" s="83"/>
      <c r="B132" s="94"/>
      <c r="C132" s="95"/>
      <c r="D132" s="83"/>
      <c r="E132" s="85"/>
      <c r="F132" s="84"/>
      <c r="G132" s="96"/>
    </row>
    <row r="133" spans="1:7" s="77" customFormat="1" ht="15.75" thickBot="1" x14ac:dyDescent="0.3">
      <c r="A133" s="83"/>
      <c r="B133" s="84"/>
      <c r="C133" s="83"/>
      <c r="D133" s="83">
        <v>6121</v>
      </c>
      <c r="E133" s="85"/>
      <c r="F133" s="84" t="s">
        <v>580</v>
      </c>
      <c r="G133" s="86">
        <v>700</v>
      </c>
    </row>
    <row r="134" spans="1:7" s="77" customFormat="1" x14ac:dyDescent="0.25">
      <c r="A134" s="88"/>
      <c r="B134" s="89" t="s">
        <v>21</v>
      </c>
      <c r="C134" s="90">
        <v>3745</v>
      </c>
      <c r="D134" s="88"/>
      <c r="E134" s="91"/>
      <c r="F134" s="92"/>
      <c r="G134" s="93">
        <f>SUM(G133)</f>
        <v>700</v>
      </c>
    </row>
    <row r="135" spans="1:7" s="77" customFormat="1" x14ac:dyDescent="0.25">
      <c r="A135" s="83"/>
      <c r="B135" s="94"/>
      <c r="C135" s="95"/>
      <c r="D135" s="83"/>
      <c r="E135" s="85"/>
      <c r="F135" s="84"/>
      <c r="G135" s="96"/>
    </row>
    <row r="136" spans="1:7" s="77" customFormat="1" x14ac:dyDescent="0.25">
      <c r="A136" s="83"/>
      <c r="B136" s="94"/>
      <c r="C136" s="95"/>
      <c r="D136" s="83"/>
      <c r="E136" s="85"/>
      <c r="F136" s="84"/>
      <c r="G136" s="96"/>
    </row>
    <row r="137" spans="1:7" s="77" customFormat="1" x14ac:dyDescent="0.25">
      <c r="A137" s="83">
        <v>1100</v>
      </c>
      <c r="B137" s="84" t="s">
        <v>362</v>
      </c>
      <c r="C137" s="83">
        <v>4350</v>
      </c>
      <c r="D137" s="83">
        <v>6121</v>
      </c>
      <c r="E137" s="85">
        <v>4350000000002</v>
      </c>
      <c r="F137" s="84" t="s">
        <v>363</v>
      </c>
      <c r="G137" s="86">
        <v>0</v>
      </c>
    </row>
    <row r="138" spans="1:7" s="77" customFormat="1" ht="15.75" thickBot="1" x14ac:dyDescent="0.3">
      <c r="A138" s="83"/>
      <c r="B138" s="84"/>
      <c r="C138" s="83"/>
      <c r="D138" s="83"/>
      <c r="E138" s="85"/>
      <c r="F138" s="87" t="s">
        <v>575</v>
      </c>
      <c r="G138" s="86"/>
    </row>
    <row r="139" spans="1:7" s="77" customFormat="1" x14ac:dyDescent="0.25">
      <c r="A139" s="88"/>
      <c r="B139" s="89" t="s">
        <v>21</v>
      </c>
      <c r="C139" s="90">
        <v>4350</v>
      </c>
      <c r="D139" s="88"/>
      <c r="E139" s="91"/>
      <c r="F139" s="92"/>
      <c r="G139" s="93">
        <f>SUM(G137:G138)</f>
        <v>0</v>
      </c>
    </row>
    <row r="140" spans="1:7" s="77" customFormat="1" x14ac:dyDescent="0.25">
      <c r="A140" s="83"/>
      <c r="B140" s="94"/>
      <c r="C140" s="95"/>
      <c r="D140" s="83"/>
      <c r="E140" s="85"/>
      <c r="F140" s="84"/>
      <c r="G140" s="96"/>
    </row>
    <row r="141" spans="1:7" s="77" customFormat="1" x14ac:dyDescent="0.25">
      <c r="A141" s="83">
        <v>1100</v>
      </c>
      <c r="B141" s="84" t="s">
        <v>365</v>
      </c>
      <c r="C141" s="83">
        <v>6171</v>
      </c>
      <c r="D141" s="83">
        <v>6121</v>
      </c>
      <c r="E141" s="85">
        <v>1085</v>
      </c>
      <c r="F141" s="84" t="s">
        <v>366</v>
      </c>
      <c r="G141" s="86">
        <v>500</v>
      </c>
    </row>
    <row r="142" spans="1:7" s="77" customFormat="1" ht="15.75" thickBot="1" x14ac:dyDescent="0.3">
      <c r="A142" s="83"/>
      <c r="B142" s="84"/>
      <c r="C142" s="83"/>
      <c r="D142" s="83"/>
      <c r="E142" s="85"/>
      <c r="F142" s="87" t="s">
        <v>575</v>
      </c>
      <c r="G142" s="86"/>
    </row>
    <row r="143" spans="1:7" s="77" customFormat="1" x14ac:dyDescent="0.25">
      <c r="A143" s="88"/>
      <c r="B143" s="89" t="s">
        <v>21</v>
      </c>
      <c r="C143" s="90">
        <v>6171</v>
      </c>
      <c r="D143" s="88"/>
      <c r="E143" s="91"/>
      <c r="F143" s="92"/>
      <c r="G143" s="93">
        <f>SUM(G141:G142)</f>
        <v>500</v>
      </c>
    </row>
    <row r="144" spans="1:7" s="77" customFormat="1" x14ac:dyDescent="0.25">
      <c r="A144" s="83"/>
      <c r="B144" s="94"/>
      <c r="C144" s="95"/>
      <c r="D144" s="83"/>
      <c r="E144" s="85"/>
      <c r="F144" s="84"/>
      <c r="G144" s="96"/>
    </row>
    <row r="145" spans="1:7" s="77" customFormat="1" x14ac:dyDescent="0.25">
      <c r="B145" s="94" t="s">
        <v>371</v>
      </c>
      <c r="E145" s="79"/>
      <c r="G145" s="96">
        <f>SUM(G143,G139,G134,G131,G125,G121,G116,G106,G101,G97,G93,G88,G84,G80,G72,G68,G64)</f>
        <v>104812.285</v>
      </c>
    </row>
    <row r="148" spans="1:7" s="77" customFormat="1" x14ac:dyDescent="0.25">
      <c r="A148" s="83">
        <v>1200</v>
      </c>
      <c r="B148" s="84" t="s">
        <v>375</v>
      </c>
      <c r="C148" s="83">
        <v>2219</v>
      </c>
      <c r="D148" s="83">
        <v>6121</v>
      </c>
      <c r="E148" s="85">
        <v>2219000000003</v>
      </c>
      <c r="F148" s="84" t="s">
        <v>377</v>
      </c>
      <c r="G148" s="86">
        <v>100</v>
      </c>
    </row>
    <row r="149" spans="1:7" s="77" customFormat="1" ht="15.75" thickBot="1" x14ac:dyDescent="0.3">
      <c r="A149" s="83"/>
      <c r="B149" s="84"/>
      <c r="C149" s="83"/>
      <c r="D149" s="83"/>
      <c r="E149" s="85"/>
      <c r="F149" s="87" t="s">
        <v>575</v>
      </c>
      <c r="G149" s="86"/>
    </row>
    <row r="150" spans="1:7" s="77" customFormat="1" x14ac:dyDescent="0.25">
      <c r="A150" s="88"/>
      <c r="B150" s="89" t="s">
        <v>21</v>
      </c>
      <c r="C150" s="90">
        <v>2219</v>
      </c>
      <c r="D150" s="88"/>
      <c r="E150" s="91"/>
      <c r="F150" s="92"/>
      <c r="G150" s="93">
        <f>SUM(G148:G149)</f>
        <v>100</v>
      </c>
    </row>
    <row r="151" spans="1:7" s="77" customFormat="1" x14ac:dyDescent="0.25">
      <c r="A151" s="83"/>
      <c r="B151" s="94"/>
      <c r="C151" s="95"/>
      <c r="D151" s="83"/>
      <c r="E151" s="85"/>
      <c r="F151" s="84"/>
      <c r="G151" s="96"/>
    </row>
    <row r="152" spans="1:7" s="77" customFormat="1" x14ac:dyDescent="0.25">
      <c r="A152" s="83">
        <v>1200</v>
      </c>
      <c r="B152" s="84" t="s">
        <v>385</v>
      </c>
      <c r="C152" s="83">
        <v>3632</v>
      </c>
      <c r="D152" s="83">
        <v>6121</v>
      </c>
      <c r="E152" s="85">
        <v>12011</v>
      </c>
      <c r="F152" s="84" t="s">
        <v>386</v>
      </c>
      <c r="G152" s="86">
        <f>20000-2174.34</f>
        <v>17825.66</v>
      </c>
    </row>
    <row r="153" spans="1:7" s="77" customFormat="1" ht="15.75" thickBot="1" x14ac:dyDescent="0.3">
      <c r="A153" s="83"/>
      <c r="B153" s="84"/>
      <c r="C153" s="83"/>
      <c r="D153" s="83"/>
      <c r="E153" s="85"/>
      <c r="F153" s="87" t="s">
        <v>575</v>
      </c>
      <c r="G153" s="86"/>
    </row>
    <row r="154" spans="1:7" s="77" customFormat="1" x14ac:dyDescent="0.25">
      <c r="A154" s="88"/>
      <c r="B154" s="89" t="s">
        <v>21</v>
      </c>
      <c r="C154" s="90">
        <v>3632</v>
      </c>
      <c r="D154" s="88"/>
      <c r="E154" s="91"/>
      <c r="F154" s="92"/>
      <c r="G154" s="93">
        <f>SUM(G152:G153)</f>
        <v>17825.66</v>
      </c>
    </row>
    <row r="155" spans="1:7" s="77" customFormat="1" x14ac:dyDescent="0.25">
      <c r="A155" s="83"/>
      <c r="B155" s="94"/>
      <c r="C155" s="95"/>
      <c r="D155" s="83"/>
      <c r="E155" s="85"/>
      <c r="F155" s="84"/>
      <c r="G155" s="96"/>
    </row>
    <row r="156" spans="1:7" s="77" customFormat="1" x14ac:dyDescent="0.25">
      <c r="A156" s="83">
        <v>1200</v>
      </c>
      <c r="B156" s="84" t="s">
        <v>390</v>
      </c>
      <c r="C156" s="83">
        <v>3639</v>
      </c>
      <c r="D156" s="83">
        <v>6121</v>
      </c>
      <c r="E156" s="85">
        <v>3639000000002</v>
      </c>
      <c r="F156" s="84" t="s">
        <v>391</v>
      </c>
      <c r="G156" s="86">
        <v>300</v>
      </c>
    </row>
    <row r="157" spans="1:7" s="77" customFormat="1" x14ac:dyDescent="0.25">
      <c r="A157" s="83">
        <v>1200</v>
      </c>
      <c r="B157" s="84" t="s">
        <v>390</v>
      </c>
      <c r="C157" s="83">
        <v>3639</v>
      </c>
      <c r="D157" s="83">
        <v>6122</v>
      </c>
      <c r="E157" s="85">
        <v>3639000000002</v>
      </c>
      <c r="F157" s="84" t="s">
        <v>392</v>
      </c>
      <c r="G157" s="86">
        <v>200</v>
      </c>
    </row>
    <row r="158" spans="1:7" s="77" customFormat="1" ht="15.75" thickBot="1" x14ac:dyDescent="0.3">
      <c r="A158" s="83"/>
      <c r="B158" s="84"/>
      <c r="C158" s="83"/>
      <c r="D158" s="83"/>
      <c r="E158" s="85"/>
      <c r="F158" s="87" t="s">
        <v>575</v>
      </c>
      <c r="G158" s="86"/>
    </row>
    <row r="159" spans="1:7" s="77" customFormat="1" x14ac:dyDescent="0.25">
      <c r="A159" s="88"/>
      <c r="B159" s="89" t="s">
        <v>21</v>
      </c>
      <c r="C159" s="90">
        <v>3639</v>
      </c>
      <c r="D159" s="88"/>
      <c r="E159" s="91"/>
      <c r="F159" s="92"/>
      <c r="G159" s="93">
        <f>SUM(G156:G158)</f>
        <v>500</v>
      </c>
    </row>
    <row r="160" spans="1:7" s="77" customFormat="1" x14ac:dyDescent="0.25">
      <c r="A160" s="83"/>
      <c r="B160" s="94"/>
      <c r="C160" s="95"/>
      <c r="D160" s="83"/>
      <c r="E160" s="85"/>
      <c r="F160" s="84"/>
      <c r="G160" s="96"/>
    </row>
    <row r="161" spans="1:7" s="77" customFormat="1" x14ac:dyDescent="0.25">
      <c r="B161" s="94" t="s">
        <v>404</v>
      </c>
      <c r="E161" s="79"/>
      <c r="G161" s="96">
        <f>SUM(G159,G154,G150)</f>
        <v>18425.66</v>
      </c>
    </row>
    <row r="164" spans="1:7" s="77" customFormat="1" ht="15.75" thickBot="1" x14ac:dyDescent="0.3">
      <c r="A164" s="83">
        <v>1300</v>
      </c>
      <c r="B164" s="84" t="s">
        <v>610</v>
      </c>
      <c r="C164" s="83">
        <v>5512</v>
      </c>
      <c r="D164" s="83">
        <v>6121</v>
      </c>
      <c r="E164" s="85">
        <v>5512000000002</v>
      </c>
      <c r="F164" s="87" t="s">
        <v>598</v>
      </c>
      <c r="G164" s="86">
        <v>700</v>
      </c>
    </row>
    <row r="165" spans="1:7" s="77" customFormat="1" x14ac:dyDescent="0.25">
      <c r="A165" s="88"/>
      <c r="B165" s="89" t="s">
        <v>21</v>
      </c>
      <c r="C165" s="90">
        <v>5512</v>
      </c>
      <c r="D165" s="88"/>
      <c r="E165" s="91"/>
      <c r="F165" s="92"/>
      <c r="G165" s="93">
        <f>SUM(G164)</f>
        <v>700</v>
      </c>
    </row>
    <row r="167" spans="1:7" s="77" customFormat="1" x14ac:dyDescent="0.25">
      <c r="B167" s="94" t="s">
        <v>411</v>
      </c>
      <c r="E167" s="79"/>
      <c r="G167" s="96">
        <f>SUM(G165)</f>
        <v>700</v>
      </c>
    </row>
    <row r="170" spans="1:7" s="77" customFormat="1" x14ac:dyDescent="0.25">
      <c r="A170" s="83">
        <v>2000</v>
      </c>
      <c r="B170" s="84" t="s">
        <v>445</v>
      </c>
      <c r="C170" s="83">
        <v>5311</v>
      </c>
      <c r="D170" s="83">
        <v>6123</v>
      </c>
      <c r="E170" s="85">
        <v>5311000000002</v>
      </c>
      <c r="F170" s="84" t="s">
        <v>446</v>
      </c>
      <c r="G170" s="86">
        <v>1300</v>
      </c>
    </row>
    <row r="171" spans="1:7" s="77" customFormat="1" ht="15.75" thickBot="1" x14ac:dyDescent="0.3">
      <c r="A171" s="83"/>
      <c r="B171" s="84"/>
      <c r="C171" s="83"/>
      <c r="D171" s="83"/>
      <c r="E171" s="85"/>
      <c r="F171" s="87" t="s">
        <v>575</v>
      </c>
      <c r="G171" s="86"/>
    </row>
    <row r="172" spans="1:7" s="77" customFormat="1" x14ac:dyDescent="0.25">
      <c r="A172" s="88"/>
      <c r="B172" s="89" t="s">
        <v>21</v>
      </c>
      <c r="C172" s="90">
        <v>5311</v>
      </c>
      <c r="D172" s="88"/>
      <c r="E172" s="91"/>
      <c r="F172" s="92"/>
      <c r="G172" s="93">
        <f>SUM(G170:G171)</f>
        <v>1300</v>
      </c>
    </row>
    <row r="173" spans="1:7" s="77" customFormat="1" x14ac:dyDescent="0.25">
      <c r="A173" s="84"/>
      <c r="E173" s="79"/>
    </row>
    <row r="174" spans="1:7" s="77" customFormat="1" x14ac:dyDescent="0.25">
      <c r="B174" s="94" t="s">
        <v>447</v>
      </c>
      <c r="E174" s="79"/>
      <c r="G174" s="96">
        <f>SUM(G172)</f>
        <v>1300</v>
      </c>
    </row>
    <row r="177" spans="2:7" s="77" customFormat="1" x14ac:dyDescent="0.25">
      <c r="B177" s="94" t="s">
        <v>448</v>
      </c>
      <c r="E177" s="79"/>
      <c r="G177" s="96">
        <f>SUM(G174,G161,G167,G145,G52,G25,G17,G9)</f>
        <v>148782.94500000001</v>
      </c>
    </row>
    <row r="180" spans="2:7" s="77" customFormat="1" x14ac:dyDescent="0.25">
      <c r="E180" s="79"/>
      <c r="G180" s="101"/>
    </row>
  </sheetData>
  <autoFilter ref="A3:G177" xr:uid="{00000000-0009-0000-0000-000003000000}"/>
  <customSheetViews>
    <customSheetView guid="{2FB92FA9-838D-453F-B18F-4C4D1F4BA3E8}" showAutoFilter="1" topLeftCell="A3">
      <pane ySplit="1" topLeftCell="A4" activePane="bottomLeft" state="frozen"/>
      <selection pane="bottomLeft" activeCell="N3" sqref="N3"/>
      <pageMargins left="0.7" right="0.7" top="0.78740157499999996" bottom="0.78740157499999996" header="0.3" footer="0.3"/>
      <pageSetup paperSize="9" orientation="portrait" r:id="rId1"/>
      <autoFilter ref="A3:H154" xr:uid="{557A0DB1-C6FF-48B0-83AD-75B7C56357AE}"/>
    </customSheetView>
    <customSheetView guid="{87D0DCD2-3942-4F49-A4EF-BE9C8F0341DA}" showAutoFilter="1" topLeftCell="A3">
      <pane ySplit="1" topLeftCell="A4" activePane="bottomLeft" state="frozen"/>
      <selection pane="bottomLeft" activeCell="N3" sqref="N3"/>
      <pageMargins left="0.7" right="0.7" top="0.78740157499999996" bottom="0.78740157499999996" header="0.3" footer="0.3"/>
      <pageSetup paperSize="9" orientation="portrait" r:id="rId2"/>
      <autoFilter ref="A3:H154" xr:uid="{BF92D469-AB4D-46C6-83C1-2785A3DACBEA}"/>
    </customSheetView>
  </customSheetViews>
  <pageMargins left="0.70866141732283472" right="0.70866141732283472" top="0.78740157480314965" bottom="0.78740157480314965" header="0.31496062992125984" footer="0.31496062992125984"/>
  <pageSetup paperSize="9" fitToHeight="0" orientation="landscape" r:id="rId3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Celková bilance</vt:lpstr>
      <vt:lpstr>Příjmy</vt:lpstr>
      <vt:lpstr>Výdaje provozní</vt:lpstr>
      <vt:lpstr>Výdaje investiční</vt:lpstr>
      <vt:lpstr>Příjmy!Názvy_tisku</vt:lpstr>
      <vt:lpstr>'Výdaje investiční'!Názvy_tisku</vt:lpstr>
      <vt:lpstr>'Výdaje provozní'!Názvy_tisku</vt:lpstr>
      <vt:lpstr>'Celková bilance'!Oblast_tisku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msnoblov</dc:creator>
  <cp:lastModifiedBy>msnoblov</cp:lastModifiedBy>
  <cp:lastPrinted>2023-12-20T12:46:52Z</cp:lastPrinted>
  <dcterms:created xsi:type="dcterms:W3CDTF">2023-10-05T09:32:42Z</dcterms:created>
  <dcterms:modified xsi:type="dcterms:W3CDTF">2023-12-20T12:46:56Z</dcterms:modified>
</cp:coreProperties>
</file>