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1_ROZPOČET\ROZPOČET 2020\Rozpocet_2020\Schvaleny_rozpocet_2020_zverejneno\"/>
    </mc:Choice>
  </mc:AlternateContent>
  <bookViews>
    <workbookView xWindow="-15" yWindow="-15" windowWidth="15330" windowHeight="9120" activeTab="2"/>
  </bookViews>
  <sheets>
    <sheet name="Bilance SCHVALENO" sheetId="7" r:id="rId1"/>
    <sheet name="SCHVALENO 2020 dle §§ po ZMĚNĚ" sheetId="5" r:id="rId2"/>
    <sheet name="Příspěvky zřízeným organizacím" sheetId="6" r:id="rId3"/>
    <sheet name="Modul1" sheetId="2" state="veryHidden" r:id="rId4"/>
  </sheets>
  <definedNames>
    <definedName name="_xlnm._FilterDatabase" localSheetId="1" hidden="1">'SCHVALENO 2020 dle §§ po ZMĚNĚ'!$A$2:$H$156</definedName>
    <definedName name="_xlnm.Print_Titles" localSheetId="1">'SCHVALENO 2020 dle §§ po ZMĚNĚ'!$1:$3</definedName>
    <definedName name="_xlnm.Print_Area" localSheetId="0">'Bilance SCHVALENO'!$B$1:$I$36</definedName>
    <definedName name="_xlnm.Print_Area" localSheetId="2">'Příspěvky zřízeným organizacím'!$A$1:$E$28</definedName>
  </definedNames>
  <calcPr calcId="152511"/>
</workbook>
</file>

<file path=xl/calcChain.xml><?xml version="1.0" encoding="utf-8"?>
<calcChain xmlns="http://schemas.openxmlformats.org/spreadsheetml/2006/main">
  <c r="D150" i="5" l="1"/>
  <c r="E80" i="5"/>
  <c r="E88" i="5"/>
  <c r="E18" i="6" l="1"/>
  <c r="E27" i="6" l="1"/>
  <c r="E26" i="6"/>
  <c r="E78" i="5"/>
  <c r="G15" i="7" l="1"/>
  <c r="G16" i="7"/>
  <c r="F10" i="7"/>
  <c r="H10" i="7"/>
  <c r="H64" i="5"/>
  <c r="H65" i="5"/>
  <c r="H48" i="5"/>
  <c r="H49" i="5" s="1"/>
  <c r="D49" i="5"/>
  <c r="E49" i="5"/>
  <c r="G49" i="5"/>
  <c r="H19" i="5"/>
  <c r="H20" i="5" s="1"/>
  <c r="D20" i="5"/>
  <c r="E20" i="5"/>
  <c r="G20" i="5"/>
  <c r="H145" i="5"/>
  <c r="H137" i="5"/>
  <c r="H132" i="5"/>
  <c r="H117" i="5"/>
  <c r="H146" i="5" l="1"/>
  <c r="G146" i="5"/>
  <c r="E146" i="5"/>
  <c r="D8" i="7" s="1"/>
  <c r="D146" i="5"/>
  <c r="D118" i="5"/>
  <c r="H118" i="5"/>
  <c r="G7" i="7" s="1"/>
  <c r="G118" i="5"/>
  <c r="E7" i="7" s="1"/>
  <c r="F16" i="7"/>
  <c r="F24" i="7"/>
  <c r="F9" i="7"/>
  <c r="F6" i="7"/>
  <c r="E25" i="7"/>
  <c r="E24" i="7" s="1"/>
  <c r="E16" i="7"/>
  <c r="E10" i="7"/>
  <c r="D25" i="7"/>
  <c r="D24" i="7" s="1"/>
  <c r="E111" i="5"/>
  <c r="E118" i="5" s="1"/>
  <c r="D7" i="7" s="1"/>
  <c r="E23" i="6"/>
  <c r="E22" i="6"/>
  <c r="E21" i="6"/>
  <c r="D16" i="7"/>
  <c r="I16" i="7" s="1"/>
  <c r="D10" i="7"/>
  <c r="H24" i="7"/>
  <c r="I15" i="7"/>
  <c r="H9" i="7"/>
  <c r="H13" i="7" s="1"/>
  <c r="H6" i="7"/>
  <c r="H30" i="7" s="1"/>
  <c r="G153" i="5"/>
  <c r="H61" i="5"/>
  <c r="G64" i="5"/>
  <c r="G61" i="5"/>
  <c r="G154" i="5"/>
  <c r="E153" i="5"/>
  <c r="E154" i="5" s="1"/>
  <c r="E66" i="5"/>
  <c r="D66" i="5"/>
  <c r="D12" i="7" s="1"/>
  <c r="H54" i="5"/>
  <c r="G11" i="7" s="1"/>
  <c r="G54" i="5"/>
  <c r="E11" i="7" s="1"/>
  <c r="E54" i="5"/>
  <c r="D54" i="5"/>
  <c r="D11" i="7" s="1"/>
  <c r="G10" i="7"/>
  <c r="G66" i="5" l="1"/>
  <c r="D153" i="5"/>
  <c r="D154" i="5" s="1"/>
  <c r="H31" i="7"/>
  <c r="H33" i="7" s="1"/>
  <c r="H34" i="7" s="1"/>
  <c r="I24" i="7"/>
  <c r="G8" i="7"/>
  <c r="G6" i="7" s="1"/>
  <c r="G30" i="7" s="1"/>
  <c r="H147" i="5"/>
  <c r="E8" i="7"/>
  <c r="E6" i="7" s="1"/>
  <c r="E30" i="7" s="1"/>
  <c r="G147" i="5"/>
  <c r="G67" i="5"/>
  <c r="H66" i="5"/>
  <c r="H67" i="5" s="1"/>
  <c r="D9" i="7"/>
  <c r="I9" i="7" s="1"/>
  <c r="F30" i="7"/>
  <c r="F13" i="7"/>
  <c r="E24" i="6"/>
  <c r="D6" i="7"/>
  <c r="I6" i="7" s="1"/>
  <c r="F31" i="7"/>
  <c r="D67" i="5"/>
  <c r="D147" i="5"/>
  <c r="E67" i="5"/>
  <c r="E147" i="5"/>
  <c r="H150" i="5" l="1"/>
  <c r="G25" i="7" s="1"/>
  <c r="G24" i="7" s="1"/>
  <c r="D31" i="7"/>
  <c r="I31" i="7" s="1"/>
  <c r="G12" i="7"/>
  <c r="G9" i="7" s="1"/>
  <c r="G156" i="5"/>
  <c r="E12" i="7"/>
  <c r="E9" i="7" s="1"/>
  <c r="E31" i="7" s="1"/>
  <c r="E33" i="7" s="1"/>
  <c r="E34" i="7" s="1"/>
  <c r="F33" i="7"/>
  <c r="F34" i="7" s="1"/>
  <c r="D13" i="7"/>
  <c r="D30" i="7"/>
  <c r="I30" i="7" s="1"/>
  <c r="D156" i="5"/>
  <c r="E156" i="5"/>
  <c r="H153" i="5" l="1"/>
  <c r="H154" i="5" s="1"/>
  <c r="H156" i="5" s="1"/>
  <c r="G31" i="7"/>
  <c r="G33" i="7" s="1"/>
  <c r="G34" i="7" s="1"/>
  <c r="E13" i="7"/>
  <c r="G13" i="7"/>
  <c r="D33" i="7"/>
  <c r="D34" i="7" s="1"/>
</calcChain>
</file>

<file path=xl/sharedStrings.xml><?xml version="1.0" encoding="utf-8"?>
<sst xmlns="http://schemas.openxmlformats.org/spreadsheetml/2006/main" count="224" uniqueCount="160">
  <si>
    <t>OdPa</t>
  </si>
  <si>
    <t>Pol</t>
  </si>
  <si>
    <t>Název</t>
  </si>
  <si>
    <t>Příjmy</t>
  </si>
  <si>
    <t>Výdaje</t>
  </si>
  <si>
    <t>Rozpočtové příjmy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</si>
  <si>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</si>
  <si>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</si>
  <si>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</si>
  <si>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</si>
  <si>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právnických osob za obce</t>
  </si>
  <si>
    <t>Daň z přidané hodnoty</t>
  </si>
  <si>
    <t>Poplatek za provoz, shrom.,.. a odstr. kom. odpadu</t>
  </si>
  <si>
    <t>Poplatek ze psů</t>
  </si>
  <si>
    <t>Poplatek za užívání veřejného prostranství</t>
  </si>
  <si>
    <t>Poplatek z ubytovací kapacity</t>
  </si>
  <si>
    <t>Správní poplatky</t>
  </si>
  <si>
    <t>Daň z hazardních her s výj. dílčí daně z tech. her</t>
  </si>
  <si>
    <t>Daň z nemovitých věcí</t>
  </si>
  <si>
    <t>Bez ODPA</t>
  </si>
  <si>
    <t>Ostatní správa v prům,obch.,stav. a službách</t>
  </si>
  <si>
    <t>Dopravní obslužnost veřejnými službami</t>
  </si>
  <si>
    <t>Ostatní záležitosti v dopravě</t>
  </si>
  <si>
    <t>Pitná voda</t>
  </si>
  <si>
    <t>Odvádění a čištění odpadních vod a nakl.s kaly</t>
  </si>
  <si>
    <t>Mateřské školy</t>
  </si>
  <si>
    <t>Základní školy</t>
  </si>
  <si>
    <t>Základní umělecké školy</t>
  </si>
  <si>
    <t>Činnosti knihovnické</t>
  </si>
  <si>
    <t>Bytové hospodářství</t>
  </si>
  <si>
    <t>Nebytové hospodářství</t>
  </si>
  <si>
    <t>Pohřebnictví</t>
  </si>
  <si>
    <t>Územní rozvoj</t>
  </si>
  <si>
    <t>Komunální služby a územní rozvoj j.n.</t>
  </si>
  <si>
    <t>Sběr a svoz ost.odpadů (jiných než nebez.a komun.)</t>
  </si>
  <si>
    <t>Využívání a zneškodňování komun.odpadů</t>
  </si>
  <si>
    <t>Ostatní správa v ochraně životního prostředí</t>
  </si>
  <si>
    <t>Domovy pro seniory</t>
  </si>
  <si>
    <t>Osobní asist., peč.služba a podpora samost.bydlení</t>
  </si>
  <si>
    <t>Bezpečnost a veřejný pořádek</t>
  </si>
  <si>
    <t>Činnost místní správy</t>
  </si>
  <si>
    <t>Neinv.př.transfery ze SR v rámci souhr.dot.vztahu</t>
  </si>
  <si>
    <t>Ostatní neinv.přijaté transfery ze st. rozpočtu</t>
  </si>
  <si>
    <t>Neinvestiční přijaté transfery od obcí</t>
  </si>
  <si>
    <t>Ostatní invest.přijaté transf.ze státního rozpočtu</t>
  </si>
  <si>
    <t>Převody vlastním fondům v rozpočtech územní úrovně</t>
  </si>
  <si>
    <t>Rozpočtové příjmy celkem</t>
  </si>
  <si>
    <t>Rozpočtové výdaje</t>
  </si>
  <si>
    <t>Ozdrav.hosp.zvířat,pol.a spec.plod.a svl.vet.péče</t>
  </si>
  <si>
    <t>Silnice</t>
  </si>
  <si>
    <t>Ostatní záležitosti pozemních komunikací</t>
  </si>
  <si>
    <t>Ostatní záležitosti v silniční dopravě</t>
  </si>
  <si>
    <t>Pořízení,zachování a obnova hodnot nár hist.povědo</t>
  </si>
  <si>
    <t>Využití volného času dětí a mládeže</t>
  </si>
  <si>
    <t>Veřejné osvětlení</t>
  </si>
  <si>
    <t>Výstavba a údržba místních inženýrských sítí</t>
  </si>
  <si>
    <t>Územní plánování</t>
  </si>
  <si>
    <t>Sběr a svoz komunálních odpadů</t>
  </si>
  <si>
    <t>Ostatní nakládání s odpady</t>
  </si>
  <si>
    <t>Protierozní, protilavinová a protipožární ochrana</t>
  </si>
  <si>
    <t>Péče o vzhled obcí a veřejnou zeleň</t>
  </si>
  <si>
    <t>Ostatní sociální péče a pomoc rodině a manželství</t>
  </si>
  <si>
    <t>Požární ochrana - dobrovolná část</t>
  </si>
  <si>
    <t>Zastupitelstva obcí</t>
  </si>
  <si>
    <t>Pojištění funkčně nespecifikované</t>
  </si>
  <si>
    <t>Ostatní finanční operace</t>
  </si>
  <si>
    <t>Ostatní činnosti j.n.</t>
  </si>
  <si>
    <t>Rozpočtové výdaje celkem</t>
  </si>
  <si>
    <t>Financování</t>
  </si>
  <si>
    <t>Změny stavů krátkodobých prostředků na bank.účtech</t>
  </si>
  <si>
    <t>Uhrazené splátky dlouhodobých přijatých půjč.prost</t>
  </si>
  <si>
    <t>Financování celkem</t>
  </si>
  <si>
    <t>CELKEM</t>
  </si>
  <si>
    <t>Daňové</t>
  </si>
  <si>
    <t>Daňové příjmy celkem</t>
  </si>
  <si>
    <t>Nedaňové</t>
  </si>
  <si>
    <t>Převody ze sociálního fondu na účet města (příjem rozpočtu)</t>
  </si>
  <si>
    <t>Převody na účet sociálního fondu (příjem sociálního fondu)</t>
  </si>
  <si>
    <t>Nedaňové příjmy celkem</t>
  </si>
  <si>
    <t>Kapitálové</t>
  </si>
  <si>
    <t>Kapitálové příjmy celkem</t>
  </si>
  <si>
    <t>Dotační</t>
  </si>
  <si>
    <t>Dotační příjmy celkem</t>
  </si>
  <si>
    <t>Běžné výdaje celkem</t>
  </si>
  <si>
    <t>Investiční</t>
  </si>
  <si>
    <t>Investiční výdaje celkem</t>
  </si>
  <si>
    <t xml:space="preserve">Rozpočet </t>
  </si>
  <si>
    <t>Skutečnost</t>
  </si>
  <si>
    <t>schválený 2019</t>
  </si>
  <si>
    <t>2019 ODHAD</t>
  </si>
  <si>
    <t>Běžné</t>
  </si>
  <si>
    <t>Informační listy</t>
  </si>
  <si>
    <t>Kulturní sál Vráž</t>
  </si>
  <si>
    <t>Kultura</t>
  </si>
  <si>
    <t>Pečovatelská služba</t>
  </si>
  <si>
    <t>Městská police</t>
  </si>
  <si>
    <t>Úroky</t>
  </si>
  <si>
    <t>příjmy rozpočtu 2019 nerozpočtované v roce 2020</t>
  </si>
  <si>
    <t>výdaje v rozpočtu 2019 nerozpočtované 2020</t>
  </si>
  <si>
    <t>Městská kronika</t>
  </si>
  <si>
    <t>Sportovní zařízení v majetku obce</t>
  </si>
  <si>
    <t>Aktivity pro seniory</t>
  </si>
  <si>
    <t>Ostatní zálež. civilní připravenosti na krizové st</t>
  </si>
  <si>
    <t>Hasiči</t>
  </si>
  <si>
    <t>Paragraf</t>
  </si>
  <si>
    <t>Položka</t>
  </si>
  <si>
    <t>Příspěvková organizace</t>
  </si>
  <si>
    <t>Druh příspěvku</t>
  </si>
  <si>
    <t>Výdaje
 v tis. Kč</t>
  </si>
  <si>
    <t>MŠ Karlická</t>
  </si>
  <si>
    <t>provozní</t>
  </si>
  <si>
    <t>provozní "na odpisy"</t>
  </si>
  <si>
    <t>MŠ Topolská</t>
  </si>
  <si>
    <t>rezerva na platy</t>
  </si>
  <si>
    <t>MŠ Barevný ostrov</t>
  </si>
  <si>
    <t>MŠ Husova</t>
  </si>
  <si>
    <t>Základní škola</t>
  </si>
  <si>
    <t>Základní umělecká škola</t>
  </si>
  <si>
    <t>mateřské školy</t>
  </si>
  <si>
    <t>základní školy</t>
  </si>
  <si>
    <t>základní umělecké školy</t>
  </si>
  <si>
    <t>Příspěvky příspěvkovým organizacím 2020</t>
  </si>
  <si>
    <t>Celková bilance</t>
  </si>
  <si>
    <t>v tis. Kč</t>
  </si>
  <si>
    <t>řádek</t>
  </si>
  <si>
    <t>Návrh rozpočtu 2020</t>
  </si>
  <si>
    <t>Schválený rozpočet 2019</t>
  </si>
  <si>
    <t>Odhad skutečnosti 2019</t>
  </si>
  <si>
    <t>Skutečnost 2018</t>
  </si>
  <si>
    <t>% změna 
Návrh 2020/ Skutečnost 2018</t>
  </si>
  <si>
    <t>Celkem výdaje</t>
  </si>
  <si>
    <t xml:space="preserve"> - běžné</t>
  </si>
  <si>
    <t xml:space="preserve"> - investiční</t>
  </si>
  <si>
    <t>Celkem příjmy</t>
  </si>
  <si>
    <t xml:space="preserve"> - daňové a vlastní</t>
  </si>
  <si>
    <t xml:space="preserve"> - kapitálové</t>
  </si>
  <si>
    <t xml:space="preserve"> - dotační</t>
  </si>
  <si>
    <t>Rozpočtové saldo (ř.2 - ř.1)</t>
  </si>
  <si>
    <t>schodek rozpočtu záporný, přebytek v případě kladného čísla</t>
  </si>
  <si>
    <t>Zapojení dlouhodobého úvěru</t>
  </si>
  <si>
    <t>Splácení úvěrů a půjček</t>
  </si>
  <si>
    <t>Změna stavu účtů</t>
  </si>
  <si>
    <t xml:space="preserve"> - zapojení zůstatku účtu</t>
  </si>
  <si>
    <t xml:space="preserve"> - nevyčerpaný příspěvěk na výkon pěstounské péče</t>
  </si>
  <si>
    <t xml:space="preserve"> - Nevyčerpané prostředky SF</t>
  </si>
  <si>
    <t>Celkové náklady (ř.1 + ř.5)</t>
  </si>
  <si>
    <t>Celková zdroje financování (ř.2 + ř.4 + ř.6)</t>
  </si>
  <si>
    <t>Schodek rozpočtu (ř.8 - ř.7)</t>
  </si>
  <si>
    <t>Zapojení úvěru k financování rozpočtového schodku</t>
  </si>
  <si>
    <t>Dlouhodobé přijaté půjčené prostředky</t>
  </si>
  <si>
    <t>Upravený rozpočet 2019 k 31. 10.</t>
  </si>
  <si>
    <t>školy</t>
  </si>
  <si>
    <t>celkem</t>
  </si>
  <si>
    <t>příspěvek na provoz</t>
  </si>
  <si>
    <t>příspěvek "na odpisy"</t>
  </si>
  <si>
    <t>Ostatní služby v oblasti soc. péče</t>
  </si>
  <si>
    <t xml:space="preserve"> </t>
  </si>
  <si>
    <t>Schválený rozpočet dle paragrafů na rok 2020 v tis. Kč</t>
  </si>
  <si>
    <t>ve schváleném rozpočtu 2020</t>
  </si>
  <si>
    <t>Rozpočet města Černošice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</si>
</sst>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"/>
    <numFmt numFmtId="165" formatCode="0.0%"/>
  </numFmts>
  <fonts count="27" x14ac:knownFonts="1">
    <font>
      <sz val="10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b/>
      <sz val="11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29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8" fillId="0" borderId="0"/>
    <xf numFmtId="9" fontId="5" fillId="0" borderId="0" applyFont="0" applyFill="0" applyBorder="0" applyAlignment="0" applyProtection="0"/>
    <xf numFmtId="0" fontId="5" fillId="0" borderId="0"/>
    <xf numFmtId="43" fontId="18" fillId="0" borderId="0" applyFill="0" applyBorder="0" applyAlignment="0" applyProtection="0"/>
    <xf numFmtId="0" fontId="21" fillId="0" borderId="0"/>
    <xf numFmtId="0" fontId="22" fillId="4" borderId="0" applyNumberFormat="0" applyBorder="0" applyAlignment="0" applyProtection="0"/>
    <xf numFmtId="0" fontId="23" fillId="0" borderId="0"/>
    <xf numFmtId="0" fontId="24" fillId="0" borderId="0"/>
  </cellStyleXfs>
  <cellXfs count="211">
    <xf numFmtId="0" fontId="0" fillId="0" borderId="0" xfId="0"/>
    <xf numFmtId="164" fontId="6" fillId="0" borderId="22" xfId="0" applyNumberFormat="1" applyFont="1" applyFill="1" applyBorder="1" applyAlignment="1"/>
    <xf numFmtId="0" fontId="11" fillId="0" borderId="0" xfId="3" applyFont="1" applyFill="1" applyAlignment="1">
      <alignment horizontal="left"/>
    </xf>
    <xf numFmtId="0" fontId="12" fillId="0" borderId="0" xfId="3" applyFont="1" applyFill="1"/>
    <xf numFmtId="3" fontId="11" fillId="0" borderId="0" xfId="3" applyNumberFormat="1" applyFont="1" applyFill="1"/>
    <xf numFmtId="0" fontId="11" fillId="0" borderId="0" xfId="3" applyFont="1" applyFill="1"/>
    <xf numFmtId="3" fontId="12" fillId="0" borderId="0" xfId="3" applyNumberFormat="1" applyFont="1" applyFill="1"/>
    <xf numFmtId="0" fontId="13" fillId="0" borderId="0" xfId="3" quotePrefix="1" applyFont="1" applyFill="1"/>
    <xf numFmtId="0" fontId="5" fillId="0" borderId="0" xfId="3" applyFill="1" applyAlignment="1">
      <alignment horizontal="center"/>
    </xf>
    <xf numFmtId="0" fontId="5" fillId="0" borderId="0" xfId="3" applyFont="1" applyFill="1" applyAlignment="1">
      <alignment horizontal="center"/>
    </xf>
    <xf numFmtId="3" fontId="5" fillId="0" borderId="0" xfId="3" applyNumberFormat="1" applyFont="1" applyFill="1"/>
    <xf numFmtId="0" fontId="15" fillId="0" borderId="0" xfId="3" applyFont="1" applyFill="1"/>
    <xf numFmtId="0" fontId="5" fillId="0" borderId="0" xfId="3" applyFill="1"/>
    <xf numFmtId="0" fontId="16" fillId="2" borderId="19" xfId="3" applyFont="1" applyFill="1" applyBorder="1" applyAlignment="1">
      <alignment horizontal="center" vertical="center"/>
    </xf>
    <xf numFmtId="0" fontId="16" fillId="2" borderId="37" xfId="3" applyFont="1" applyFill="1" applyBorder="1" applyAlignment="1">
      <alignment vertical="center"/>
    </xf>
    <xf numFmtId="0" fontId="6" fillId="0" borderId="0" xfId="3" applyFont="1" applyFill="1" applyAlignment="1">
      <alignment vertical="center"/>
    </xf>
    <xf numFmtId="4" fontId="17" fillId="2" borderId="5" xfId="3" applyNumberFormat="1" applyFont="1" applyFill="1" applyBorder="1" applyAlignment="1">
      <alignment horizontal="center" vertical="center"/>
    </xf>
    <xf numFmtId="0" fontId="16" fillId="2" borderId="43" xfId="3" applyFont="1" applyFill="1" applyBorder="1" applyAlignment="1">
      <alignment vertical="center"/>
    </xf>
    <xf numFmtId="3" fontId="17" fillId="2" borderId="44" xfId="3" applyNumberFormat="1" applyFont="1" applyFill="1" applyBorder="1" applyAlignment="1">
      <alignment horizontal="center" vertical="center" wrapText="1"/>
    </xf>
    <xf numFmtId="0" fontId="17" fillId="2" borderId="45" xfId="3" applyFont="1" applyFill="1" applyBorder="1" applyAlignment="1">
      <alignment horizontal="center" vertical="center" wrapText="1"/>
    </xf>
    <xf numFmtId="10" fontId="6" fillId="0" borderId="0" xfId="2" applyNumberFormat="1" applyFont="1" applyFill="1" applyAlignment="1">
      <alignment vertical="center"/>
    </xf>
    <xf numFmtId="0" fontId="11" fillId="0" borderId="5" xfId="3" applyFont="1" applyBorder="1" applyAlignment="1">
      <alignment horizontal="center" vertical="center"/>
    </xf>
    <xf numFmtId="0" fontId="11" fillId="0" borderId="43" xfId="3" applyFont="1" applyBorder="1" applyAlignment="1">
      <alignment vertical="center"/>
    </xf>
    <xf numFmtId="3" fontId="12" fillId="0" borderId="46" xfId="3" applyNumberFormat="1" applyFont="1" applyFill="1" applyBorder="1" applyAlignment="1">
      <alignment horizontal="right" vertical="center"/>
    </xf>
    <xf numFmtId="3" fontId="12" fillId="0" borderId="4" xfId="3" applyNumberFormat="1" applyFont="1" applyFill="1" applyBorder="1" applyAlignment="1">
      <alignment horizontal="right" vertical="center"/>
    </xf>
    <xf numFmtId="3" fontId="12" fillId="0" borderId="14" xfId="3" applyNumberFormat="1" applyFont="1" applyFill="1" applyBorder="1" applyAlignment="1">
      <alignment horizontal="right" vertical="center"/>
    </xf>
    <xf numFmtId="165" fontId="12" fillId="0" borderId="45" xfId="3" applyNumberFormat="1" applyFont="1" applyFill="1" applyBorder="1" applyAlignment="1">
      <alignment horizontal="right" vertical="center"/>
    </xf>
    <xf numFmtId="0" fontId="5" fillId="0" borderId="0" xfId="3" applyFill="1" applyAlignment="1">
      <alignment vertical="center"/>
    </xf>
    <xf numFmtId="3" fontId="5" fillId="0" borderId="0" xfId="3" applyNumberFormat="1" applyFill="1" applyAlignment="1">
      <alignment vertical="center"/>
    </xf>
    <xf numFmtId="0" fontId="12" fillId="0" borderId="43" xfId="3" applyFont="1" applyBorder="1" applyAlignment="1">
      <alignment vertical="center"/>
    </xf>
    <xf numFmtId="0" fontId="11" fillId="0" borderId="43" xfId="3" applyFont="1" applyFill="1" applyBorder="1" applyAlignment="1">
      <alignment vertical="center"/>
    </xf>
    <xf numFmtId="0" fontId="11" fillId="0" borderId="47" xfId="3" applyFont="1" applyBorder="1" applyAlignment="1">
      <alignment horizontal="center" vertical="center"/>
    </xf>
    <xf numFmtId="0" fontId="12" fillId="0" borderId="48" xfId="3" applyFont="1" applyFill="1" applyBorder="1" applyAlignment="1">
      <alignment vertical="center"/>
    </xf>
    <xf numFmtId="3" fontId="12" fillId="0" borderId="49" xfId="3" applyNumberFormat="1" applyFont="1" applyFill="1" applyBorder="1" applyAlignment="1">
      <alignment horizontal="right" vertical="center"/>
    </xf>
    <xf numFmtId="3" fontId="12" fillId="0" borderId="50" xfId="3" applyNumberFormat="1" applyFont="1" applyFill="1" applyBorder="1" applyAlignment="1">
      <alignment horizontal="right" vertical="center"/>
    </xf>
    <xf numFmtId="3" fontId="12" fillId="0" borderId="21" xfId="3" applyNumberFormat="1" applyFont="1" applyFill="1" applyBorder="1" applyAlignment="1">
      <alignment horizontal="right" vertical="center"/>
    </xf>
    <xf numFmtId="165" fontId="12" fillId="0" borderId="51" xfId="3" applyNumberFormat="1" applyFont="1" applyFill="1" applyBorder="1" applyAlignment="1">
      <alignment horizontal="right" vertical="center"/>
    </xf>
    <xf numFmtId="0" fontId="11" fillId="0" borderId="7" xfId="3" applyFont="1" applyBorder="1" applyAlignment="1">
      <alignment horizontal="center" vertical="center"/>
    </xf>
    <xf numFmtId="0" fontId="11" fillId="0" borderId="52" xfId="3" applyFont="1" applyFill="1" applyBorder="1" applyAlignment="1">
      <alignment vertical="center"/>
    </xf>
    <xf numFmtId="3" fontId="12" fillId="0" borderId="53" xfId="3" applyNumberFormat="1" applyFont="1" applyFill="1" applyBorder="1" applyAlignment="1">
      <alignment vertical="center"/>
    </xf>
    <xf numFmtId="3" fontId="12" fillId="0" borderId="54" xfId="3" applyNumberFormat="1" applyFont="1" applyFill="1" applyBorder="1" applyAlignment="1">
      <alignment vertical="center"/>
    </xf>
    <xf numFmtId="3" fontId="12" fillId="0" borderId="30" xfId="3" applyNumberFormat="1" applyFont="1" applyFill="1" applyBorder="1" applyAlignment="1">
      <alignment vertical="center"/>
    </xf>
    <xf numFmtId="165" fontId="12" fillId="0" borderId="8" xfId="3" applyNumberFormat="1" applyFont="1" applyFill="1" applyBorder="1" applyAlignment="1">
      <alignment horizontal="right" vertical="center"/>
    </xf>
    <xf numFmtId="0" fontId="18" fillId="0" borderId="0" xfId="3" applyFont="1" applyFill="1" applyAlignment="1"/>
    <xf numFmtId="0" fontId="11" fillId="0" borderId="0" xfId="3" applyFont="1" applyBorder="1" applyAlignment="1">
      <alignment horizontal="center" vertical="center"/>
    </xf>
    <xf numFmtId="0" fontId="11" fillId="0" borderId="0" xfId="3" applyFont="1" applyFill="1" applyBorder="1" applyAlignment="1">
      <alignment vertical="center"/>
    </xf>
    <xf numFmtId="3" fontId="12" fillId="0" borderId="0" xfId="3" applyNumberFormat="1" applyFont="1" applyFill="1" applyBorder="1" applyAlignment="1">
      <alignment vertical="center"/>
    </xf>
    <xf numFmtId="165" fontId="12" fillId="0" borderId="0" xfId="3" applyNumberFormat="1" applyFont="1" applyFill="1" applyBorder="1" applyAlignment="1">
      <alignment horizontal="right" vertical="center"/>
    </xf>
    <xf numFmtId="0" fontId="11" fillId="0" borderId="19" xfId="3" applyFont="1" applyBorder="1" applyAlignment="1">
      <alignment horizontal="center" vertical="center"/>
    </xf>
    <xf numFmtId="0" fontId="11" fillId="0" borderId="55" xfId="3" applyFont="1" applyFill="1" applyBorder="1" applyAlignment="1">
      <alignment vertical="center"/>
    </xf>
    <xf numFmtId="3" fontId="12" fillId="0" borderId="44" xfId="3" applyNumberFormat="1" applyFont="1" applyFill="1" applyBorder="1" applyAlignment="1">
      <alignment vertical="center"/>
    </xf>
    <xf numFmtId="3" fontId="12" fillId="0" borderId="56" xfId="3" applyNumberFormat="1" applyFont="1" applyFill="1" applyBorder="1" applyAlignment="1">
      <alignment vertical="center"/>
    </xf>
    <xf numFmtId="3" fontId="12" fillId="0" borderId="37" xfId="3" applyNumberFormat="1" applyFont="1" applyFill="1" applyBorder="1" applyAlignment="1">
      <alignment vertical="center"/>
    </xf>
    <xf numFmtId="3" fontId="12" fillId="0" borderId="37" xfId="3" applyNumberFormat="1" applyFont="1" applyFill="1" applyBorder="1" applyAlignment="1">
      <alignment horizontal="right" vertical="center"/>
    </xf>
    <xf numFmtId="165" fontId="12" fillId="0" borderId="20" xfId="3" applyNumberFormat="1" applyFont="1" applyFill="1" applyBorder="1" applyAlignment="1">
      <alignment horizontal="right" vertical="center"/>
    </xf>
    <xf numFmtId="3" fontId="12" fillId="3" borderId="46" xfId="3" applyNumberFormat="1" applyFont="1" applyFill="1" applyBorder="1" applyAlignment="1">
      <alignment vertical="center"/>
    </xf>
    <xf numFmtId="3" fontId="12" fillId="3" borderId="4" xfId="3" applyNumberFormat="1" applyFont="1" applyFill="1" applyBorder="1" applyAlignment="1">
      <alignment vertical="center"/>
    </xf>
    <xf numFmtId="3" fontId="12" fillId="3" borderId="14" xfId="3" applyNumberFormat="1" applyFont="1" applyFill="1" applyBorder="1" applyAlignment="1">
      <alignment vertical="center"/>
    </xf>
    <xf numFmtId="3" fontId="12" fillId="0" borderId="14" xfId="3" applyNumberFormat="1" applyFont="1" applyFill="1" applyBorder="1" applyAlignment="1">
      <alignment vertical="center"/>
    </xf>
    <xf numFmtId="3" fontId="12" fillId="0" borderId="46" xfId="3" applyNumberFormat="1" applyFont="1" applyFill="1" applyBorder="1" applyAlignment="1">
      <alignment vertical="center"/>
    </xf>
    <xf numFmtId="3" fontId="12" fillId="0" borderId="4" xfId="3" applyNumberFormat="1" applyFont="1" applyFill="1" applyBorder="1" applyAlignment="1">
      <alignment vertical="center"/>
    </xf>
    <xf numFmtId="0" fontId="5" fillId="0" borderId="0" xfId="3" applyFill="1" applyAlignment="1"/>
    <xf numFmtId="0" fontId="12" fillId="0" borderId="48" xfId="3" applyFont="1" applyBorder="1" applyAlignment="1">
      <alignment vertical="center"/>
    </xf>
    <xf numFmtId="3" fontId="12" fillId="3" borderId="49" xfId="3" applyNumberFormat="1" applyFont="1" applyFill="1" applyBorder="1" applyAlignment="1">
      <alignment vertical="center"/>
    </xf>
    <xf numFmtId="3" fontId="12" fillId="3" borderId="50" xfId="3" applyNumberFormat="1" applyFont="1" applyFill="1" applyBorder="1" applyAlignment="1">
      <alignment vertical="center"/>
    </xf>
    <xf numFmtId="3" fontId="12" fillId="3" borderId="21" xfId="3" applyNumberFormat="1" applyFont="1" applyFill="1" applyBorder="1" applyAlignment="1">
      <alignment vertical="center"/>
    </xf>
    <xf numFmtId="3" fontId="12" fillId="0" borderId="21" xfId="3" applyNumberFormat="1" applyFont="1" applyFill="1" applyBorder="1" applyAlignment="1">
      <alignment vertical="center"/>
    </xf>
    <xf numFmtId="0" fontId="11" fillId="0" borderId="52" xfId="3" applyFont="1" applyBorder="1" applyAlignment="1">
      <alignment vertical="center"/>
    </xf>
    <xf numFmtId="3" fontId="12" fillId="3" borderId="53" xfId="3" applyNumberFormat="1" applyFont="1" applyFill="1" applyBorder="1" applyAlignment="1">
      <alignment vertical="center"/>
    </xf>
    <xf numFmtId="3" fontId="12" fillId="3" borderId="54" xfId="3" applyNumberFormat="1" applyFont="1" applyFill="1" applyBorder="1" applyAlignment="1">
      <alignment vertical="center"/>
    </xf>
    <xf numFmtId="3" fontId="12" fillId="3" borderId="30" xfId="3" applyNumberFormat="1" applyFont="1" applyFill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11" fillId="0" borderId="55" xfId="3" applyFont="1" applyBorder="1" applyAlignment="1">
      <alignment vertical="center"/>
    </xf>
    <xf numFmtId="0" fontId="5" fillId="0" borderId="0" xfId="3" applyFill="1" applyAlignment="1">
      <alignment horizontal="center" vertical="center"/>
    </xf>
    <xf numFmtId="0" fontId="19" fillId="0" borderId="0" xfId="3" applyFont="1" applyFill="1" applyAlignment="1">
      <alignment horizontal="center" vertical="center"/>
    </xf>
    <xf numFmtId="3" fontId="19" fillId="0" borderId="0" xfId="3" applyNumberFormat="1" applyFont="1" applyFill="1" applyAlignment="1">
      <alignment vertical="center"/>
    </xf>
    <xf numFmtId="3" fontId="14" fillId="0" borderId="0" xfId="3" applyNumberFormat="1" applyFont="1" applyFill="1" applyAlignment="1">
      <alignment vertical="center"/>
    </xf>
    <xf numFmtId="0" fontId="20" fillId="0" borderId="0" xfId="3" applyFont="1" applyFill="1" applyAlignment="1">
      <alignment vertical="center"/>
    </xf>
    <xf numFmtId="3" fontId="12" fillId="0" borderId="20" xfId="3" applyNumberFormat="1" applyFont="1" applyFill="1" applyBorder="1" applyAlignment="1">
      <alignment vertical="center"/>
    </xf>
    <xf numFmtId="1" fontId="5" fillId="0" borderId="0" xfId="3" applyNumberFormat="1" applyFont="1" applyFill="1" applyAlignment="1">
      <alignment vertical="center"/>
    </xf>
    <xf numFmtId="3" fontId="5" fillId="0" borderId="0" xfId="3" applyNumberFormat="1" applyFill="1" applyAlignment="1"/>
    <xf numFmtId="3" fontId="12" fillId="0" borderId="8" xfId="3" applyNumberFormat="1" applyFont="1" applyFill="1" applyBorder="1" applyAlignment="1">
      <alignment vertical="center"/>
    </xf>
    <xf numFmtId="0" fontId="5" fillId="0" borderId="18" xfId="3" applyFill="1" applyBorder="1" applyAlignment="1">
      <alignment vertical="center"/>
    </xf>
    <xf numFmtId="0" fontId="5" fillId="0" borderId="18" xfId="3" applyFill="1" applyBorder="1" applyAlignment="1">
      <alignment horizontal="center" vertical="center"/>
    </xf>
    <xf numFmtId="0" fontId="19" fillId="0" borderId="18" xfId="3" applyFont="1" applyFill="1" applyBorder="1" applyAlignment="1">
      <alignment horizontal="center" vertical="center"/>
    </xf>
    <xf numFmtId="3" fontId="19" fillId="0" borderId="18" xfId="3" applyNumberFormat="1" applyFont="1" applyFill="1" applyBorder="1" applyAlignment="1">
      <alignment vertical="center"/>
    </xf>
    <xf numFmtId="0" fontId="20" fillId="0" borderId="18" xfId="3" applyFont="1" applyFill="1" applyBorder="1" applyAlignment="1">
      <alignment vertical="center"/>
    </xf>
    <xf numFmtId="3" fontId="5" fillId="0" borderId="0" xfId="3" applyNumberFormat="1" applyFill="1"/>
    <xf numFmtId="0" fontId="20" fillId="0" borderId="0" xfId="3" applyFont="1" applyFill="1"/>
    <xf numFmtId="3" fontId="17" fillId="2" borderId="4" xfId="3" applyNumberFormat="1" applyFont="1" applyFill="1" applyBorder="1" applyAlignment="1">
      <alignment horizontal="center" vertical="center" wrapText="1"/>
    </xf>
    <xf numFmtId="3" fontId="14" fillId="0" borderId="0" xfId="3" applyNumberFormat="1" applyFont="1" applyFill="1"/>
    <xf numFmtId="3" fontId="17" fillId="2" borderId="14" xfId="3" applyNumberFormat="1" applyFont="1" applyFill="1" applyBorder="1" applyAlignment="1">
      <alignment horizontal="center" vertical="center" wrapText="1"/>
    </xf>
    <xf numFmtId="3" fontId="14" fillId="0" borderId="18" xfId="3" applyNumberFormat="1" applyFont="1" applyFill="1" applyBorder="1" applyAlignment="1">
      <alignment vertical="center"/>
    </xf>
    <xf numFmtId="3" fontId="20" fillId="0" borderId="0" xfId="3" applyNumberFormat="1" applyFont="1" applyFill="1" applyAlignment="1">
      <alignment vertical="center"/>
    </xf>
    <xf numFmtId="3" fontId="20" fillId="0" borderId="0" xfId="3" applyNumberFormat="1" applyFont="1" applyFill="1"/>
    <xf numFmtId="4" fontId="2" fillId="0" borderId="3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left"/>
    </xf>
    <xf numFmtId="4" fontId="4" fillId="0" borderId="6" xfId="0" applyNumberFormat="1" applyFont="1" applyFill="1" applyBorder="1" applyAlignment="1">
      <alignment horizontal="right"/>
    </xf>
    <xf numFmtId="4" fontId="4" fillId="0" borderId="58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/>
    <xf numFmtId="164" fontId="2" fillId="0" borderId="1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/>
    <xf numFmtId="164" fontId="3" fillId="0" borderId="11" xfId="0" applyNumberFormat="1" applyFont="1" applyFill="1" applyBorder="1" applyAlignment="1"/>
    <xf numFmtId="164" fontId="3" fillId="0" borderId="13" xfId="0" applyNumberFormat="1" applyFont="1" applyFill="1" applyBorder="1" applyAlignment="1">
      <alignment horizontal="right"/>
    </xf>
    <xf numFmtId="4" fontId="0" fillId="0" borderId="0" xfId="0" applyNumberFormat="1" applyFill="1"/>
    <xf numFmtId="0" fontId="0" fillId="0" borderId="0" xfId="3" applyFont="1" applyFill="1" applyAlignment="1">
      <alignment vertical="center"/>
    </xf>
    <xf numFmtId="0" fontId="2" fillId="0" borderId="2" xfId="0" applyNumberFormat="1" applyFont="1" applyFill="1" applyBorder="1" applyAlignment="1">
      <alignment horizontal="left"/>
    </xf>
    <xf numFmtId="0" fontId="17" fillId="2" borderId="42" xfId="3" applyFont="1" applyFill="1" applyBorder="1" applyAlignment="1">
      <alignment horizontal="center" vertical="center"/>
    </xf>
    <xf numFmtId="0" fontId="17" fillId="2" borderId="37" xfId="3" applyFont="1" applyFill="1" applyBorder="1" applyAlignment="1">
      <alignment horizontal="center" vertical="center"/>
    </xf>
    <xf numFmtId="0" fontId="17" fillId="2" borderId="20" xfId="3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3" fontId="0" fillId="0" borderId="0" xfId="0" applyNumberFormat="1" applyFill="1"/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4" fontId="4" fillId="0" borderId="14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left"/>
    </xf>
    <xf numFmtId="0" fontId="4" fillId="0" borderId="54" xfId="0" applyNumberFormat="1" applyFont="1" applyFill="1" applyBorder="1" applyAlignment="1">
      <alignment horizontal="left"/>
    </xf>
    <xf numFmtId="4" fontId="4" fillId="0" borderId="54" xfId="0" applyNumberFormat="1" applyFont="1" applyFill="1" applyBorder="1" applyAlignment="1">
      <alignment horizontal="righ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57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/>
    <xf numFmtId="0" fontId="2" fillId="0" borderId="13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/>
    </xf>
    <xf numFmtId="164" fontId="3" fillId="0" borderId="15" xfId="0" applyNumberFormat="1" applyFont="1" applyFill="1" applyBorder="1" applyAlignment="1"/>
    <xf numFmtId="0" fontId="3" fillId="0" borderId="13" xfId="0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/>
    <xf numFmtId="164" fontId="3" fillId="0" borderId="1" xfId="0" applyNumberFormat="1" applyFont="1" applyFill="1" applyBorder="1" applyAlignment="1"/>
    <xf numFmtId="164" fontId="7" fillId="0" borderId="21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/>
    <xf numFmtId="164" fontId="6" fillId="0" borderId="22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0" fontId="0" fillId="0" borderId="0" xfId="0" applyNumberFormat="1" applyFill="1"/>
    <xf numFmtId="0" fontId="4" fillId="0" borderId="0" xfId="0" applyFont="1" applyFill="1" applyAlignment="1">
      <alignment horizontal="left" wrapText="1"/>
    </xf>
    <xf numFmtId="0" fontId="9" fillId="0" borderId="0" xfId="1" applyFont="1" applyFill="1" applyAlignment="1">
      <alignment horizontal="center"/>
    </xf>
    <xf numFmtId="0" fontId="8" fillId="0" borderId="0" xfId="1" applyFill="1"/>
    <xf numFmtId="0" fontId="25" fillId="0" borderId="0" xfId="1" applyFont="1" applyFill="1" applyAlignment="1">
      <alignment horizontal="center"/>
    </xf>
    <xf numFmtId="0" fontId="26" fillId="0" borderId="0" xfId="1" applyFont="1" applyFill="1"/>
    <xf numFmtId="0" fontId="9" fillId="0" borderId="0" xfId="1" applyFont="1" applyFill="1"/>
    <xf numFmtId="0" fontId="10" fillId="0" borderId="23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1" fontId="8" fillId="0" borderId="26" xfId="1" applyNumberFormat="1" applyFill="1" applyBorder="1"/>
    <xf numFmtId="1" fontId="8" fillId="0" borderId="27" xfId="1" applyNumberFormat="1" applyFill="1" applyBorder="1"/>
    <xf numFmtId="0" fontId="8" fillId="0" borderId="27" xfId="1" applyFill="1" applyBorder="1"/>
    <xf numFmtId="164" fontId="8" fillId="0" borderId="28" xfId="1" applyNumberFormat="1" applyFill="1" applyBorder="1"/>
    <xf numFmtId="1" fontId="8" fillId="0" borderId="29" xfId="1" applyNumberFormat="1" applyFill="1" applyBorder="1"/>
    <xf numFmtId="1" fontId="8" fillId="0" borderId="30" xfId="1" applyNumberFormat="1" applyFill="1" applyBorder="1"/>
    <xf numFmtId="0" fontId="8" fillId="0" borderId="30" xfId="1" applyFill="1" applyBorder="1"/>
    <xf numFmtId="164" fontId="8" fillId="0" borderId="31" xfId="1" applyNumberFormat="1" applyFill="1" applyBorder="1"/>
    <xf numFmtId="1" fontId="8" fillId="0" borderId="32" xfId="1" applyNumberFormat="1" applyFill="1" applyBorder="1"/>
    <xf numFmtId="1" fontId="8" fillId="0" borderId="22" xfId="1" applyNumberFormat="1" applyFill="1" applyBorder="1"/>
    <xf numFmtId="0" fontId="8" fillId="0" borderId="22" xfId="1" applyFill="1" applyBorder="1"/>
    <xf numFmtId="164" fontId="8" fillId="0" borderId="33" xfId="1" applyNumberFormat="1" applyFill="1" applyBorder="1"/>
    <xf numFmtId="1" fontId="8" fillId="0" borderId="34" xfId="1" applyNumberFormat="1" applyFill="1" applyBorder="1"/>
    <xf numFmtId="1" fontId="8" fillId="0" borderId="21" xfId="1" applyNumberFormat="1" applyFill="1" applyBorder="1"/>
    <xf numFmtId="0" fontId="8" fillId="0" borderId="21" xfId="1" applyFill="1" applyBorder="1"/>
    <xf numFmtId="164" fontId="8" fillId="0" borderId="35" xfId="1" applyNumberFormat="1" applyFill="1" applyBorder="1"/>
    <xf numFmtId="1" fontId="8" fillId="0" borderId="36" xfId="1" applyNumberFormat="1" applyFill="1" applyBorder="1"/>
    <xf numFmtId="1" fontId="8" fillId="0" borderId="37" xfId="1" applyNumberFormat="1" applyFill="1" applyBorder="1"/>
    <xf numFmtId="0" fontId="8" fillId="0" borderId="37" xfId="1" applyFill="1" applyBorder="1"/>
    <xf numFmtId="164" fontId="8" fillId="0" borderId="38" xfId="1" applyNumberFormat="1" applyFill="1" applyBorder="1"/>
    <xf numFmtId="0" fontId="8" fillId="0" borderId="37" xfId="1" applyFont="1" applyFill="1" applyBorder="1"/>
    <xf numFmtId="1" fontId="8" fillId="0" borderId="39" xfId="1" applyNumberFormat="1" applyFill="1" applyBorder="1"/>
    <xf numFmtId="1" fontId="8" fillId="0" borderId="40" xfId="1" applyNumberFormat="1" applyFill="1" applyBorder="1"/>
    <xf numFmtId="0" fontId="8" fillId="0" borderId="40" xfId="1" applyFill="1" applyBorder="1"/>
    <xf numFmtId="164" fontId="8" fillId="0" borderId="41" xfId="1" applyNumberFormat="1" applyFill="1" applyBorder="1"/>
    <xf numFmtId="164" fontId="8" fillId="0" borderId="0" xfId="1" applyNumberFormat="1" applyFill="1"/>
    <xf numFmtId="0" fontId="8" fillId="0" borderId="0" xfId="1" applyFont="1" applyFill="1"/>
    <xf numFmtId="164" fontId="8" fillId="0" borderId="18" xfId="1" applyNumberFormat="1" applyFill="1" applyBorder="1"/>
    <xf numFmtId="0" fontId="8" fillId="0" borderId="0" xfId="1" applyFill="1" applyAlignment="1">
      <alignment horizontal="right"/>
    </xf>
    <xf numFmtId="0" fontId="11" fillId="0" borderId="0" xfId="3" applyFont="1" applyFill="1" applyAlignment="1">
      <alignment horizontal="left"/>
    </xf>
  </cellXfs>
  <cellStyles count="9">
    <cellStyle name="čárky 2" xfId="4"/>
    <cellStyle name="Excel Built-in Normal" xfId="5"/>
    <cellStyle name="Excel_BuiltIn_Chybně" xfId="6"/>
    <cellStyle name="Normální" xfId="0" builtinId="0"/>
    <cellStyle name="Normální 2" xfId="1"/>
    <cellStyle name="normální 2 2" xfId="3"/>
    <cellStyle name="normální 3" xfId="7"/>
    <cellStyle name="normální 4" xfId="8"/>
    <cellStyle name="Procenta 2" xfId="2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X132"/>
  <sheetViews>
    <sheetView zoomScaleNormal="100" zoomScaleSheetLayoutView="75" workbookViewId="0">
      <selection activeCell="C2" sqref="C2"/>
    </sheetView>
  </sheetViews>
  <sheetFormatPr defaultRowHeight="15" outlineLevelRow="1" x14ac:dyDescent="0.2"/>
  <cols>
    <col min="1" max="1" width="2.140625" style="12" customWidth="1"/>
    <col min="2" max="2" width="5.140625" style="8" customWidth="1"/>
    <col min="3" max="3" width="53.7109375" style="8" bestFit="1" customWidth="1"/>
    <col min="4" max="4" width="11.7109375" style="87" bestFit="1" customWidth="1"/>
    <col min="5" max="5" width="10.85546875" style="87" bestFit="1" customWidth="1"/>
    <col min="6" max="6" width="12.140625" style="87" bestFit="1" customWidth="1"/>
    <col min="7" max="7" width="12.85546875" style="87" bestFit="1" customWidth="1"/>
    <col min="8" max="8" width="12.5703125" style="94" bestFit="1" customWidth="1"/>
    <col min="9" max="9" width="14.140625" style="88" customWidth="1"/>
    <col min="10" max="256" width="9.140625" style="12"/>
    <col min="257" max="257" width="2.140625" style="12" customWidth="1"/>
    <col min="258" max="258" width="5.28515625" style="12" bestFit="1" customWidth="1"/>
    <col min="259" max="259" width="60.42578125" style="12" customWidth="1"/>
    <col min="260" max="264" width="13.5703125" style="12" customWidth="1"/>
    <col min="265" max="265" width="19.7109375" style="12" customWidth="1"/>
    <col min="266" max="512" width="9.140625" style="12"/>
    <col min="513" max="513" width="2.140625" style="12" customWidth="1"/>
    <col min="514" max="514" width="5.28515625" style="12" bestFit="1" customWidth="1"/>
    <col min="515" max="515" width="60.42578125" style="12" customWidth="1"/>
    <col min="516" max="520" width="13.5703125" style="12" customWidth="1"/>
    <col min="521" max="521" width="19.7109375" style="12" customWidth="1"/>
    <col min="522" max="768" width="9.140625" style="12"/>
    <col min="769" max="769" width="2.140625" style="12" customWidth="1"/>
    <col min="770" max="770" width="5.28515625" style="12" bestFit="1" customWidth="1"/>
    <col min="771" max="771" width="60.42578125" style="12" customWidth="1"/>
    <col min="772" max="776" width="13.5703125" style="12" customWidth="1"/>
    <col min="777" max="777" width="19.7109375" style="12" customWidth="1"/>
    <col min="778" max="1024" width="9.140625" style="12"/>
    <col min="1025" max="1025" width="2.140625" style="12" customWidth="1"/>
    <col min="1026" max="1026" width="5.28515625" style="12" bestFit="1" customWidth="1"/>
    <col min="1027" max="1027" width="60.42578125" style="12" customWidth="1"/>
    <col min="1028" max="1032" width="13.5703125" style="12" customWidth="1"/>
    <col min="1033" max="1033" width="19.7109375" style="12" customWidth="1"/>
    <col min="1034" max="1280" width="9.140625" style="12"/>
    <col min="1281" max="1281" width="2.140625" style="12" customWidth="1"/>
    <col min="1282" max="1282" width="5.28515625" style="12" bestFit="1" customWidth="1"/>
    <col min="1283" max="1283" width="60.42578125" style="12" customWidth="1"/>
    <col min="1284" max="1288" width="13.5703125" style="12" customWidth="1"/>
    <col min="1289" max="1289" width="19.7109375" style="12" customWidth="1"/>
    <col min="1290" max="1536" width="9.140625" style="12"/>
    <col min="1537" max="1537" width="2.140625" style="12" customWidth="1"/>
    <col min="1538" max="1538" width="5.28515625" style="12" bestFit="1" customWidth="1"/>
    <col min="1539" max="1539" width="60.42578125" style="12" customWidth="1"/>
    <col min="1540" max="1544" width="13.5703125" style="12" customWidth="1"/>
    <col min="1545" max="1545" width="19.7109375" style="12" customWidth="1"/>
    <col min="1546" max="1792" width="9.140625" style="12"/>
    <col min="1793" max="1793" width="2.140625" style="12" customWidth="1"/>
    <col min="1794" max="1794" width="5.28515625" style="12" bestFit="1" customWidth="1"/>
    <col min="1795" max="1795" width="60.42578125" style="12" customWidth="1"/>
    <col min="1796" max="1800" width="13.5703125" style="12" customWidth="1"/>
    <col min="1801" max="1801" width="19.7109375" style="12" customWidth="1"/>
    <col min="1802" max="2048" width="9.140625" style="12"/>
    <col min="2049" max="2049" width="2.140625" style="12" customWidth="1"/>
    <col min="2050" max="2050" width="5.28515625" style="12" bestFit="1" customWidth="1"/>
    <col min="2051" max="2051" width="60.42578125" style="12" customWidth="1"/>
    <col min="2052" max="2056" width="13.5703125" style="12" customWidth="1"/>
    <col min="2057" max="2057" width="19.7109375" style="12" customWidth="1"/>
    <col min="2058" max="2304" width="9.140625" style="12"/>
    <col min="2305" max="2305" width="2.140625" style="12" customWidth="1"/>
    <col min="2306" max="2306" width="5.28515625" style="12" bestFit="1" customWidth="1"/>
    <col min="2307" max="2307" width="60.42578125" style="12" customWidth="1"/>
    <col min="2308" max="2312" width="13.5703125" style="12" customWidth="1"/>
    <col min="2313" max="2313" width="19.7109375" style="12" customWidth="1"/>
    <col min="2314" max="2560" width="9.140625" style="12"/>
    <col min="2561" max="2561" width="2.140625" style="12" customWidth="1"/>
    <col min="2562" max="2562" width="5.28515625" style="12" bestFit="1" customWidth="1"/>
    <col min="2563" max="2563" width="60.42578125" style="12" customWidth="1"/>
    <col min="2564" max="2568" width="13.5703125" style="12" customWidth="1"/>
    <col min="2569" max="2569" width="19.7109375" style="12" customWidth="1"/>
    <col min="2570" max="2816" width="9.140625" style="12"/>
    <col min="2817" max="2817" width="2.140625" style="12" customWidth="1"/>
    <col min="2818" max="2818" width="5.28515625" style="12" bestFit="1" customWidth="1"/>
    <col min="2819" max="2819" width="60.42578125" style="12" customWidth="1"/>
    <col min="2820" max="2824" width="13.5703125" style="12" customWidth="1"/>
    <col min="2825" max="2825" width="19.7109375" style="12" customWidth="1"/>
    <col min="2826" max="3072" width="9.140625" style="12"/>
    <col min="3073" max="3073" width="2.140625" style="12" customWidth="1"/>
    <col min="3074" max="3074" width="5.28515625" style="12" bestFit="1" customWidth="1"/>
    <col min="3075" max="3075" width="60.42578125" style="12" customWidth="1"/>
    <col min="3076" max="3080" width="13.5703125" style="12" customWidth="1"/>
    <col min="3081" max="3081" width="19.7109375" style="12" customWidth="1"/>
    <col min="3082" max="3328" width="9.140625" style="12"/>
    <col min="3329" max="3329" width="2.140625" style="12" customWidth="1"/>
    <col min="3330" max="3330" width="5.28515625" style="12" bestFit="1" customWidth="1"/>
    <col min="3331" max="3331" width="60.42578125" style="12" customWidth="1"/>
    <col min="3332" max="3336" width="13.5703125" style="12" customWidth="1"/>
    <col min="3337" max="3337" width="19.7109375" style="12" customWidth="1"/>
    <col min="3338" max="3584" width="9.140625" style="12"/>
    <col min="3585" max="3585" width="2.140625" style="12" customWidth="1"/>
    <col min="3586" max="3586" width="5.28515625" style="12" bestFit="1" customWidth="1"/>
    <col min="3587" max="3587" width="60.42578125" style="12" customWidth="1"/>
    <col min="3588" max="3592" width="13.5703125" style="12" customWidth="1"/>
    <col min="3593" max="3593" width="19.7109375" style="12" customWidth="1"/>
    <col min="3594" max="3840" width="9.140625" style="12"/>
    <col min="3841" max="3841" width="2.140625" style="12" customWidth="1"/>
    <col min="3842" max="3842" width="5.28515625" style="12" bestFit="1" customWidth="1"/>
    <col min="3843" max="3843" width="60.42578125" style="12" customWidth="1"/>
    <col min="3844" max="3848" width="13.5703125" style="12" customWidth="1"/>
    <col min="3849" max="3849" width="19.7109375" style="12" customWidth="1"/>
    <col min="3850" max="4096" width="9.140625" style="12"/>
    <col min="4097" max="4097" width="2.140625" style="12" customWidth="1"/>
    <col min="4098" max="4098" width="5.28515625" style="12" bestFit="1" customWidth="1"/>
    <col min="4099" max="4099" width="60.42578125" style="12" customWidth="1"/>
    <col min="4100" max="4104" width="13.5703125" style="12" customWidth="1"/>
    <col min="4105" max="4105" width="19.7109375" style="12" customWidth="1"/>
    <col min="4106" max="4352" width="9.140625" style="12"/>
    <col min="4353" max="4353" width="2.140625" style="12" customWidth="1"/>
    <col min="4354" max="4354" width="5.28515625" style="12" bestFit="1" customWidth="1"/>
    <col min="4355" max="4355" width="60.42578125" style="12" customWidth="1"/>
    <col min="4356" max="4360" width="13.5703125" style="12" customWidth="1"/>
    <col min="4361" max="4361" width="19.7109375" style="12" customWidth="1"/>
    <col min="4362" max="4608" width="9.140625" style="12"/>
    <col min="4609" max="4609" width="2.140625" style="12" customWidth="1"/>
    <col min="4610" max="4610" width="5.28515625" style="12" bestFit="1" customWidth="1"/>
    <col min="4611" max="4611" width="60.42578125" style="12" customWidth="1"/>
    <col min="4612" max="4616" width="13.5703125" style="12" customWidth="1"/>
    <col min="4617" max="4617" width="19.7109375" style="12" customWidth="1"/>
    <col min="4618" max="4864" width="9.140625" style="12"/>
    <col min="4865" max="4865" width="2.140625" style="12" customWidth="1"/>
    <col min="4866" max="4866" width="5.28515625" style="12" bestFit="1" customWidth="1"/>
    <col min="4867" max="4867" width="60.42578125" style="12" customWidth="1"/>
    <col min="4868" max="4872" width="13.5703125" style="12" customWidth="1"/>
    <col min="4873" max="4873" width="19.7109375" style="12" customWidth="1"/>
    <col min="4874" max="5120" width="9.140625" style="12"/>
    <col min="5121" max="5121" width="2.140625" style="12" customWidth="1"/>
    <col min="5122" max="5122" width="5.28515625" style="12" bestFit="1" customWidth="1"/>
    <col min="5123" max="5123" width="60.42578125" style="12" customWidth="1"/>
    <col min="5124" max="5128" width="13.5703125" style="12" customWidth="1"/>
    <col min="5129" max="5129" width="19.7109375" style="12" customWidth="1"/>
    <col min="5130" max="5376" width="9.140625" style="12"/>
    <col min="5377" max="5377" width="2.140625" style="12" customWidth="1"/>
    <col min="5378" max="5378" width="5.28515625" style="12" bestFit="1" customWidth="1"/>
    <col min="5379" max="5379" width="60.42578125" style="12" customWidth="1"/>
    <col min="5380" max="5384" width="13.5703125" style="12" customWidth="1"/>
    <col min="5385" max="5385" width="19.7109375" style="12" customWidth="1"/>
    <col min="5386" max="5632" width="9.140625" style="12"/>
    <col min="5633" max="5633" width="2.140625" style="12" customWidth="1"/>
    <col min="5634" max="5634" width="5.28515625" style="12" bestFit="1" customWidth="1"/>
    <col min="5635" max="5635" width="60.42578125" style="12" customWidth="1"/>
    <col min="5636" max="5640" width="13.5703125" style="12" customWidth="1"/>
    <col min="5641" max="5641" width="19.7109375" style="12" customWidth="1"/>
    <col min="5642" max="5888" width="9.140625" style="12"/>
    <col min="5889" max="5889" width="2.140625" style="12" customWidth="1"/>
    <col min="5890" max="5890" width="5.28515625" style="12" bestFit="1" customWidth="1"/>
    <col min="5891" max="5891" width="60.42578125" style="12" customWidth="1"/>
    <col min="5892" max="5896" width="13.5703125" style="12" customWidth="1"/>
    <col min="5897" max="5897" width="19.7109375" style="12" customWidth="1"/>
    <col min="5898" max="6144" width="9.140625" style="12"/>
    <col min="6145" max="6145" width="2.140625" style="12" customWidth="1"/>
    <col min="6146" max="6146" width="5.28515625" style="12" bestFit="1" customWidth="1"/>
    <col min="6147" max="6147" width="60.42578125" style="12" customWidth="1"/>
    <col min="6148" max="6152" width="13.5703125" style="12" customWidth="1"/>
    <col min="6153" max="6153" width="19.7109375" style="12" customWidth="1"/>
    <col min="6154" max="6400" width="9.140625" style="12"/>
    <col min="6401" max="6401" width="2.140625" style="12" customWidth="1"/>
    <col min="6402" max="6402" width="5.28515625" style="12" bestFit="1" customWidth="1"/>
    <col min="6403" max="6403" width="60.42578125" style="12" customWidth="1"/>
    <col min="6404" max="6408" width="13.5703125" style="12" customWidth="1"/>
    <col min="6409" max="6409" width="19.7109375" style="12" customWidth="1"/>
    <col min="6410" max="6656" width="9.140625" style="12"/>
    <col min="6657" max="6657" width="2.140625" style="12" customWidth="1"/>
    <col min="6658" max="6658" width="5.28515625" style="12" bestFit="1" customWidth="1"/>
    <col min="6659" max="6659" width="60.42578125" style="12" customWidth="1"/>
    <col min="6660" max="6664" width="13.5703125" style="12" customWidth="1"/>
    <col min="6665" max="6665" width="19.7109375" style="12" customWidth="1"/>
    <col min="6666" max="6912" width="9.140625" style="12"/>
    <col min="6913" max="6913" width="2.140625" style="12" customWidth="1"/>
    <col min="6914" max="6914" width="5.28515625" style="12" bestFit="1" customWidth="1"/>
    <col min="6915" max="6915" width="60.42578125" style="12" customWidth="1"/>
    <col min="6916" max="6920" width="13.5703125" style="12" customWidth="1"/>
    <col min="6921" max="6921" width="19.7109375" style="12" customWidth="1"/>
    <col min="6922" max="7168" width="9.140625" style="12"/>
    <col min="7169" max="7169" width="2.140625" style="12" customWidth="1"/>
    <col min="7170" max="7170" width="5.28515625" style="12" bestFit="1" customWidth="1"/>
    <col min="7171" max="7171" width="60.42578125" style="12" customWidth="1"/>
    <col min="7172" max="7176" width="13.5703125" style="12" customWidth="1"/>
    <col min="7177" max="7177" width="19.7109375" style="12" customWidth="1"/>
    <col min="7178" max="7424" width="9.140625" style="12"/>
    <col min="7425" max="7425" width="2.140625" style="12" customWidth="1"/>
    <col min="7426" max="7426" width="5.28515625" style="12" bestFit="1" customWidth="1"/>
    <col min="7427" max="7427" width="60.42578125" style="12" customWidth="1"/>
    <col min="7428" max="7432" width="13.5703125" style="12" customWidth="1"/>
    <col min="7433" max="7433" width="19.7109375" style="12" customWidth="1"/>
    <col min="7434" max="7680" width="9.140625" style="12"/>
    <col min="7681" max="7681" width="2.140625" style="12" customWidth="1"/>
    <col min="7682" max="7682" width="5.28515625" style="12" bestFit="1" customWidth="1"/>
    <col min="7683" max="7683" width="60.42578125" style="12" customWidth="1"/>
    <col min="7684" max="7688" width="13.5703125" style="12" customWidth="1"/>
    <col min="7689" max="7689" width="19.7109375" style="12" customWidth="1"/>
    <col min="7690" max="7936" width="9.140625" style="12"/>
    <col min="7937" max="7937" width="2.140625" style="12" customWidth="1"/>
    <col min="7938" max="7938" width="5.28515625" style="12" bestFit="1" customWidth="1"/>
    <col min="7939" max="7939" width="60.42578125" style="12" customWidth="1"/>
    <col min="7940" max="7944" width="13.5703125" style="12" customWidth="1"/>
    <col min="7945" max="7945" width="19.7109375" style="12" customWidth="1"/>
    <col min="7946" max="8192" width="9.140625" style="12"/>
    <col min="8193" max="8193" width="2.140625" style="12" customWidth="1"/>
    <col min="8194" max="8194" width="5.28515625" style="12" bestFit="1" customWidth="1"/>
    <col min="8195" max="8195" width="60.42578125" style="12" customWidth="1"/>
    <col min="8196" max="8200" width="13.5703125" style="12" customWidth="1"/>
    <col min="8201" max="8201" width="19.7109375" style="12" customWidth="1"/>
    <col min="8202" max="8448" width="9.140625" style="12"/>
    <col min="8449" max="8449" width="2.140625" style="12" customWidth="1"/>
    <col min="8450" max="8450" width="5.28515625" style="12" bestFit="1" customWidth="1"/>
    <col min="8451" max="8451" width="60.42578125" style="12" customWidth="1"/>
    <col min="8452" max="8456" width="13.5703125" style="12" customWidth="1"/>
    <col min="8457" max="8457" width="19.7109375" style="12" customWidth="1"/>
    <col min="8458" max="8704" width="9.140625" style="12"/>
    <col min="8705" max="8705" width="2.140625" style="12" customWidth="1"/>
    <col min="8706" max="8706" width="5.28515625" style="12" bestFit="1" customWidth="1"/>
    <col min="8707" max="8707" width="60.42578125" style="12" customWidth="1"/>
    <col min="8708" max="8712" width="13.5703125" style="12" customWidth="1"/>
    <col min="8713" max="8713" width="19.7109375" style="12" customWidth="1"/>
    <col min="8714" max="8960" width="9.140625" style="12"/>
    <col min="8961" max="8961" width="2.140625" style="12" customWidth="1"/>
    <col min="8962" max="8962" width="5.28515625" style="12" bestFit="1" customWidth="1"/>
    <col min="8963" max="8963" width="60.42578125" style="12" customWidth="1"/>
    <col min="8964" max="8968" width="13.5703125" style="12" customWidth="1"/>
    <col min="8969" max="8969" width="19.7109375" style="12" customWidth="1"/>
    <col min="8970" max="9216" width="9.140625" style="12"/>
    <col min="9217" max="9217" width="2.140625" style="12" customWidth="1"/>
    <col min="9218" max="9218" width="5.28515625" style="12" bestFit="1" customWidth="1"/>
    <col min="9219" max="9219" width="60.42578125" style="12" customWidth="1"/>
    <col min="9220" max="9224" width="13.5703125" style="12" customWidth="1"/>
    <col min="9225" max="9225" width="19.7109375" style="12" customWidth="1"/>
    <col min="9226" max="9472" width="9.140625" style="12"/>
    <col min="9473" max="9473" width="2.140625" style="12" customWidth="1"/>
    <col min="9474" max="9474" width="5.28515625" style="12" bestFit="1" customWidth="1"/>
    <col min="9475" max="9475" width="60.42578125" style="12" customWidth="1"/>
    <col min="9476" max="9480" width="13.5703125" style="12" customWidth="1"/>
    <col min="9481" max="9481" width="19.7109375" style="12" customWidth="1"/>
    <col min="9482" max="9728" width="9.140625" style="12"/>
    <col min="9729" max="9729" width="2.140625" style="12" customWidth="1"/>
    <col min="9730" max="9730" width="5.28515625" style="12" bestFit="1" customWidth="1"/>
    <col min="9731" max="9731" width="60.42578125" style="12" customWidth="1"/>
    <col min="9732" max="9736" width="13.5703125" style="12" customWidth="1"/>
    <col min="9737" max="9737" width="19.7109375" style="12" customWidth="1"/>
    <col min="9738" max="9984" width="9.140625" style="12"/>
    <col min="9985" max="9985" width="2.140625" style="12" customWidth="1"/>
    <col min="9986" max="9986" width="5.28515625" style="12" bestFit="1" customWidth="1"/>
    <col min="9987" max="9987" width="60.42578125" style="12" customWidth="1"/>
    <col min="9988" max="9992" width="13.5703125" style="12" customWidth="1"/>
    <col min="9993" max="9993" width="19.7109375" style="12" customWidth="1"/>
    <col min="9994" max="10240" width="9.140625" style="12"/>
    <col min="10241" max="10241" width="2.140625" style="12" customWidth="1"/>
    <col min="10242" max="10242" width="5.28515625" style="12" bestFit="1" customWidth="1"/>
    <col min="10243" max="10243" width="60.42578125" style="12" customWidth="1"/>
    <col min="10244" max="10248" width="13.5703125" style="12" customWidth="1"/>
    <col min="10249" max="10249" width="19.7109375" style="12" customWidth="1"/>
    <col min="10250" max="10496" width="9.140625" style="12"/>
    <col min="10497" max="10497" width="2.140625" style="12" customWidth="1"/>
    <col min="10498" max="10498" width="5.28515625" style="12" bestFit="1" customWidth="1"/>
    <col min="10499" max="10499" width="60.42578125" style="12" customWidth="1"/>
    <col min="10500" max="10504" width="13.5703125" style="12" customWidth="1"/>
    <col min="10505" max="10505" width="19.7109375" style="12" customWidth="1"/>
    <col min="10506" max="10752" width="9.140625" style="12"/>
    <col min="10753" max="10753" width="2.140625" style="12" customWidth="1"/>
    <col min="10754" max="10754" width="5.28515625" style="12" bestFit="1" customWidth="1"/>
    <col min="10755" max="10755" width="60.42578125" style="12" customWidth="1"/>
    <col min="10756" max="10760" width="13.5703125" style="12" customWidth="1"/>
    <col min="10761" max="10761" width="19.7109375" style="12" customWidth="1"/>
    <col min="10762" max="11008" width="9.140625" style="12"/>
    <col min="11009" max="11009" width="2.140625" style="12" customWidth="1"/>
    <col min="11010" max="11010" width="5.28515625" style="12" bestFit="1" customWidth="1"/>
    <col min="11011" max="11011" width="60.42578125" style="12" customWidth="1"/>
    <col min="11012" max="11016" width="13.5703125" style="12" customWidth="1"/>
    <col min="11017" max="11017" width="19.7109375" style="12" customWidth="1"/>
    <col min="11018" max="11264" width="9.140625" style="12"/>
    <col min="11265" max="11265" width="2.140625" style="12" customWidth="1"/>
    <col min="11266" max="11266" width="5.28515625" style="12" bestFit="1" customWidth="1"/>
    <col min="11267" max="11267" width="60.42578125" style="12" customWidth="1"/>
    <col min="11268" max="11272" width="13.5703125" style="12" customWidth="1"/>
    <col min="11273" max="11273" width="19.7109375" style="12" customWidth="1"/>
    <col min="11274" max="11520" width="9.140625" style="12"/>
    <col min="11521" max="11521" width="2.140625" style="12" customWidth="1"/>
    <col min="11522" max="11522" width="5.28515625" style="12" bestFit="1" customWidth="1"/>
    <col min="11523" max="11523" width="60.42578125" style="12" customWidth="1"/>
    <col min="11524" max="11528" width="13.5703125" style="12" customWidth="1"/>
    <col min="11529" max="11529" width="19.7109375" style="12" customWidth="1"/>
    <col min="11530" max="11776" width="9.140625" style="12"/>
    <col min="11777" max="11777" width="2.140625" style="12" customWidth="1"/>
    <col min="11778" max="11778" width="5.28515625" style="12" bestFit="1" customWidth="1"/>
    <col min="11779" max="11779" width="60.42578125" style="12" customWidth="1"/>
    <col min="11780" max="11784" width="13.5703125" style="12" customWidth="1"/>
    <col min="11785" max="11785" width="19.7109375" style="12" customWidth="1"/>
    <col min="11786" max="12032" width="9.140625" style="12"/>
    <col min="12033" max="12033" width="2.140625" style="12" customWidth="1"/>
    <col min="12034" max="12034" width="5.28515625" style="12" bestFit="1" customWidth="1"/>
    <col min="12035" max="12035" width="60.42578125" style="12" customWidth="1"/>
    <col min="12036" max="12040" width="13.5703125" style="12" customWidth="1"/>
    <col min="12041" max="12041" width="19.7109375" style="12" customWidth="1"/>
    <col min="12042" max="12288" width="9.140625" style="12"/>
    <col min="12289" max="12289" width="2.140625" style="12" customWidth="1"/>
    <col min="12290" max="12290" width="5.28515625" style="12" bestFit="1" customWidth="1"/>
    <col min="12291" max="12291" width="60.42578125" style="12" customWidth="1"/>
    <col min="12292" max="12296" width="13.5703125" style="12" customWidth="1"/>
    <col min="12297" max="12297" width="19.7109375" style="12" customWidth="1"/>
    <col min="12298" max="12544" width="9.140625" style="12"/>
    <col min="12545" max="12545" width="2.140625" style="12" customWidth="1"/>
    <col min="12546" max="12546" width="5.28515625" style="12" bestFit="1" customWidth="1"/>
    <col min="12547" max="12547" width="60.42578125" style="12" customWidth="1"/>
    <col min="12548" max="12552" width="13.5703125" style="12" customWidth="1"/>
    <col min="12553" max="12553" width="19.7109375" style="12" customWidth="1"/>
    <col min="12554" max="12800" width="9.140625" style="12"/>
    <col min="12801" max="12801" width="2.140625" style="12" customWidth="1"/>
    <col min="12802" max="12802" width="5.28515625" style="12" bestFit="1" customWidth="1"/>
    <col min="12803" max="12803" width="60.42578125" style="12" customWidth="1"/>
    <col min="12804" max="12808" width="13.5703125" style="12" customWidth="1"/>
    <col min="12809" max="12809" width="19.7109375" style="12" customWidth="1"/>
    <col min="12810" max="13056" width="9.140625" style="12"/>
    <col min="13057" max="13057" width="2.140625" style="12" customWidth="1"/>
    <col min="13058" max="13058" width="5.28515625" style="12" bestFit="1" customWidth="1"/>
    <col min="13059" max="13059" width="60.42578125" style="12" customWidth="1"/>
    <col min="13060" max="13064" width="13.5703125" style="12" customWidth="1"/>
    <col min="13065" max="13065" width="19.7109375" style="12" customWidth="1"/>
    <col min="13066" max="13312" width="9.140625" style="12"/>
    <col min="13313" max="13313" width="2.140625" style="12" customWidth="1"/>
    <col min="13314" max="13314" width="5.28515625" style="12" bestFit="1" customWidth="1"/>
    <col min="13315" max="13315" width="60.42578125" style="12" customWidth="1"/>
    <col min="13316" max="13320" width="13.5703125" style="12" customWidth="1"/>
    <col min="13321" max="13321" width="19.7109375" style="12" customWidth="1"/>
    <col min="13322" max="13568" width="9.140625" style="12"/>
    <col min="13569" max="13569" width="2.140625" style="12" customWidth="1"/>
    <col min="13570" max="13570" width="5.28515625" style="12" bestFit="1" customWidth="1"/>
    <col min="13571" max="13571" width="60.42578125" style="12" customWidth="1"/>
    <col min="13572" max="13576" width="13.5703125" style="12" customWidth="1"/>
    <col min="13577" max="13577" width="19.7109375" style="12" customWidth="1"/>
    <col min="13578" max="13824" width="9.140625" style="12"/>
    <col min="13825" max="13825" width="2.140625" style="12" customWidth="1"/>
    <col min="13826" max="13826" width="5.28515625" style="12" bestFit="1" customWidth="1"/>
    <col min="13827" max="13827" width="60.42578125" style="12" customWidth="1"/>
    <col min="13828" max="13832" width="13.5703125" style="12" customWidth="1"/>
    <col min="13833" max="13833" width="19.7109375" style="12" customWidth="1"/>
    <col min="13834" max="14080" width="9.140625" style="12"/>
    <col min="14081" max="14081" width="2.140625" style="12" customWidth="1"/>
    <col min="14082" max="14082" width="5.28515625" style="12" bestFit="1" customWidth="1"/>
    <col min="14083" max="14083" width="60.42578125" style="12" customWidth="1"/>
    <col min="14084" max="14088" width="13.5703125" style="12" customWidth="1"/>
    <col min="14089" max="14089" width="19.7109375" style="12" customWidth="1"/>
    <col min="14090" max="14336" width="9.140625" style="12"/>
    <col min="14337" max="14337" width="2.140625" style="12" customWidth="1"/>
    <col min="14338" max="14338" width="5.28515625" style="12" bestFit="1" customWidth="1"/>
    <col min="14339" max="14339" width="60.42578125" style="12" customWidth="1"/>
    <col min="14340" max="14344" width="13.5703125" style="12" customWidth="1"/>
    <col min="14345" max="14345" width="19.7109375" style="12" customWidth="1"/>
    <col min="14346" max="14592" width="9.140625" style="12"/>
    <col min="14593" max="14593" width="2.140625" style="12" customWidth="1"/>
    <col min="14594" max="14594" width="5.28515625" style="12" bestFit="1" customWidth="1"/>
    <col min="14595" max="14595" width="60.42578125" style="12" customWidth="1"/>
    <col min="14596" max="14600" width="13.5703125" style="12" customWidth="1"/>
    <col min="14601" max="14601" width="19.7109375" style="12" customWidth="1"/>
    <col min="14602" max="14848" width="9.140625" style="12"/>
    <col min="14849" max="14849" width="2.140625" style="12" customWidth="1"/>
    <col min="14850" max="14850" width="5.28515625" style="12" bestFit="1" customWidth="1"/>
    <col min="14851" max="14851" width="60.42578125" style="12" customWidth="1"/>
    <col min="14852" max="14856" width="13.5703125" style="12" customWidth="1"/>
    <col min="14857" max="14857" width="19.7109375" style="12" customWidth="1"/>
    <col min="14858" max="15104" width="9.140625" style="12"/>
    <col min="15105" max="15105" width="2.140625" style="12" customWidth="1"/>
    <col min="15106" max="15106" width="5.28515625" style="12" bestFit="1" customWidth="1"/>
    <col min="15107" max="15107" width="60.42578125" style="12" customWidth="1"/>
    <col min="15108" max="15112" width="13.5703125" style="12" customWidth="1"/>
    <col min="15113" max="15113" width="19.7109375" style="12" customWidth="1"/>
    <col min="15114" max="15360" width="9.140625" style="12"/>
    <col min="15361" max="15361" width="2.140625" style="12" customWidth="1"/>
    <col min="15362" max="15362" width="5.28515625" style="12" bestFit="1" customWidth="1"/>
    <col min="15363" max="15363" width="60.42578125" style="12" customWidth="1"/>
    <col min="15364" max="15368" width="13.5703125" style="12" customWidth="1"/>
    <col min="15369" max="15369" width="19.7109375" style="12" customWidth="1"/>
    <col min="15370" max="15616" width="9.140625" style="12"/>
    <col min="15617" max="15617" width="2.140625" style="12" customWidth="1"/>
    <col min="15618" max="15618" width="5.28515625" style="12" bestFit="1" customWidth="1"/>
    <col min="15619" max="15619" width="60.42578125" style="12" customWidth="1"/>
    <col min="15620" max="15624" width="13.5703125" style="12" customWidth="1"/>
    <col min="15625" max="15625" width="19.7109375" style="12" customWidth="1"/>
    <col min="15626" max="15872" width="9.140625" style="12"/>
    <col min="15873" max="15873" width="2.140625" style="12" customWidth="1"/>
    <col min="15874" max="15874" width="5.28515625" style="12" bestFit="1" customWidth="1"/>
    <col min="15875" max="15875" width="60.42578125" style="12" customWidth="1"/>
    <col min="15876" max="15880" width="13.5703125" style="12" customWidth="1"/>
    <col min="15881" max="15881" width="19.7109375" style="12" customWidth="1"/>
    <col min="15882" max="16128" width="9.140625" style="12"/>
    <col min="16129" max="16129" width="2.140625" style="12" customWidth="1"/>
    <col min="16130" max="16130" width="5.28515625" style="12" bestFit="1" customWidth="1"/>
    <col min="16131" max="16131" width="60.42578125" style="12" customWidth="1"/>
    <col min="16132" max="16136" width="13.5703125" style="12" customWidth="1"/>
    <col min="16137" max="16137" width="19.7109375" style="12" customWidth="1"/>
    <col min="16138" max="16384" width="9.140625" style="12"/>
  </cols>
  <sheetData>
    <row r="1" spans="2:24" s="3" customFormat="1" ht="15.75" x14ac:dyDescent="0.25">
      <c r="B1" s="210" t="s">
        <v>159</v>
      </c>
      <c r="C1" s="210"/>
      <c r="D1" s="4"/>
      <c r="E1" s="4"/>
      <c r="F1" s="4"/>
      <c r="G1" s="4"/>
      <c r="H1" s="6"/>
    </row>
    <row r="2" spans="2:24" s="3" customFormat="1" ht="15.75" x14ac:dyDescent="0.25">
      <c r="B2" s="2" t="s">
        <v>122</v>
      </c>
      <c r="C2" s="5"/>
      <c r="D2" s="6"/>
      <c r="E2" s="6"/>
      <c r="F2" s="6"/>
      <c r="G2" s="6"/>
      <c r="H2" s="6"/>
      <c r="I2" s="7"/>
    </row>
    <row r="3" spans="2:24" ht="15.75" thickBot="1" x14ac:dyDescent="0.25">
      <c r="C3" s="9"/>
      <c r="D3" s="10"/>
      <c r="E3" s="10"/>
      <c r="F3" s="10"/>
      <c r="G3" s="10"/>
      <c r="H3" s="90"/>
      <c r="I3" s="11"/>
    </row>
    <row r="4" spans="2:24" s="15" customFormat="1" ht="23.25" customHeight="1" thickBot="1" x14ac:dyDescent="0.25">
      <c r="B4" s="13"/>
      <c r="C4" s="14"/>
      <c r="D4" s="113" t="s">
        <v>123</v>
      </c>
      <c r="E4" s="114"/>
      <c r="F4" s="114"/>
      <c r="G4" s="114"/>
      <c r="H4" s="114"/>
      <c r="I4" s="115"/>
    </row>
    <row r="5" spans="2:24" s="15" customFormat="1" ht="36" x14ac:dyDescent="0.2">
      <c r="B5" s="16" t="s">
        <v>124</v>
      </c>
      <c r="C5" s="17"/>
      <c r="D5" s="18" t="s">
        <v>125</v>
      </c>
      <c r="E5" s="89" t="s">
        <v>126</v>
      </c>
      <c r="F5" s="91" t="s">
        <v>150</v>
      </c>
      <c r="G5" s="91" t="s">
        <v>127</v>
      </c>
      <c r="H5" s="91" t="s">
        <v>128</v>
      </c>
      <c r="I5" s="19" t="s">
        <v>129</v>
      </c>
      <c r="L5" s="20"/>
      <c r="M5" s="20"/>
      <c r="W5" s="20"/>
      <c r="X5" s="20"/>
    </row>
    <row r="6" spans="2:24" s="27" customFormat="1" ht="20.100000000000001" customHeight="1" x14ac:dyDescent="0.2">
      <c r="B6" s="21">
        <v>1</v>
      </c>
      <c r="C6" s="22" t="s">
        <v>130</v>
      </c>
      <c r="D6" s="23">
        <f>SUM(D7:D8)</f>
        <v>383417.1</v>
      </c>
      <c r="E6" s="24">
        <f>SUM(E7:E8)</f>
        <v>376286.73</v>
      </c>
      <c r="F6" s="25">
        <f>SUM(F7:F8)</f>
        <v>439980.00273000001</v>
      </c>
      <c r="G6" s="25">
        <f>SUM(G7:G8)</f>
        <v>390373</v>
      </c>
      <c r="H6" s="25">
        <f>SUM(H7:H8)</f>
        <v>382575.26949999999</v>
      </c>
      <c r="I6" s="26">
        <f>D6/H6-1</f>
        <v>2.2004310448509035E-3</v>
      </c>
      <c r="K6" s="28"/>
      <c r="L6" s="28"/>
      <c r="M6" s="28"/>
      <c r="W6" s="28"/>
      <c r="X6" s="28"/>
    </row>
    <row r="7" spans="2:24" s="27" customFormat="1" ht="20.100000000000001" customHeight="1" outlineLevel="1" x14ac:dyDescent="0.2">
      <c r="B7" s="21"/>
      <c r="C7" s="29" t="s">
        <v>131</v>
      </c>
      <c r="D7" s="23">
        <f>'SCHVALENO 2020 dle §§ po ZMĚNĚ'!E118</f>
        <v>307511.11</v>
      </c>
      <c r="E7" s="24">
        <f>'SCHVALENO 2020 dle §§ po ZMĚNĚ'!G118</f>
        <v>265865.78999999998</v>
      </c>
      <c r="F7" s="24">
        <v>269249.28774</v>
      </c>
      <c r="G7" s="25">
        <f>'SCHVALENO 2020 dle §§ po ZMĚNĚ'!H118</f>
        <v>252829</v>
      </c>
      <c r="H7" s="25">
        <v>225779.61212999999</v>
      </c>
      <c r="I7" s="26"/>
      <c r="K7" s="28"/>
      <c r="L7" s="28"/>
      <c r="M7" s="28"/>
      <c r="W7" s="28"/>
      <c r="X7" s="28"/>
    </row>
    <row r="8" spans="2:24" s="27" customFormat="1" ht="20.100000000000001" customHeight="1" outlineLevel="1" x14ac:dyDescent="0.2">
      <c r="B8" s="21"/>
      <c r="C8" s="29" t="s">
        <v>132</v>
      </c>
      <c r="D8" s="23">
        <f>'SCHVALENO 2020 dle §§ po ZMĚNĚ'!E146</f>
        <v>75905.989999999991</v>
      </c>
      <c r="E8" s="24">
        <f>'SCHVALENO 2020 dle §§ po ZMĚNĚ'!G146</f>
        <v>110420.94</v>
      </c>
      <c r="F8" s="24">
        <v>170730.71499000001</v>
      </c>
      <c r="G8" s="25">
        <f>'SCHVALENO 2020 dle §§ po ZMĚNĚ'!H146</f>
        <v>137544</v>
      </c>
      <c r="H8" s="25">
        <v>156795.65737</v>
      </c>
      <c r="I8" s="26"/>
      <c r="K8" s="28"/>
      <c r="L8" s="28"/>
      <c r="M8" s="28"/>
      <c r="O8" s="111" t="s">
        <v>156</v>
      </c>
      <c r="W8" s="28"/>
      <c r="X8" s="28"/>
    </row>
    <row r="9" spans="2:24" s="27" customFormat="1" ht="20.100000000000001" customHeight="1" x14ac:dyDescent="0.2">
      <c r="B9" s="21">
        <v>2</v>
      </c>
      <c r="C9" s="30" t="s">
        <v>133</v>
      </c>
      <c r="D9" s="23">
        <f>SUM(D10:D12)</f>
        <v>366431.81999999995</v>
      </c>
      <c r="E9" s="24">
        <f>SUM(E10:E12)</f>
        <v>296276.32</v>
      </c>
      <c r="F9" s="25">
        <f>SUM(F10:F12)</f>
        <v>396860.81015999999</v>
      </c>
      <c r="G9" s="25">
        <f>SUM(G10:G12)</f>
        <v>369001.5</v>
      </c>
      <c r="H9" s="25">
        <f>SUM(H10:H12)</f>
        <v>332338.12265999999</v>
      </c>
      <c r="I9" s="26">
        <f>D9/H9-1</f>
        <v>0.10258738018713442</v>
      </c>
    </row>
    <row r="10" spans="2:24" s="27" customFormat="1" ht="20.100000000000001" customHeight="1" outlineLevel="1" x14ac:dyDescent="0.2">
      <c r="B10" s="31"/>
      <c r="C10" s="32" t="s">
        <v>134</v>
      </c>
      <c r="D10" s="33">
        <f>'SCHVALENO 2020 dle §§ po ZMĚNĚ'!D20+'SCHVALENO 2020 dle §§ po ZMĚNĚ'!D49</f>
        <v>204878.52</v>
      </c>
      <c r="E10" s="34">
        <f>'SCHVALENO 2020 dle §§ po ZMĚNĚ'!G20+'SCHVALENO 2020 dle §§ po ZMĚNĚ'!G49</f>
        <v>194958.59</v>
      </c>
      <c r="F10" s="34">
        <f>152910+46360.19274</f>
        <v>199270.19274</v>
      </c>
      <c r="G10" s="35">
        <f>'SCHVALENO 2020 dle §§ po ZMĚNĚ'!H20+'SCHVALENO 2020 dle §§ po ZMĚNĚ'!H49</f>
        <v>218514.5</v>
      </c>
      <c r="H10" s="35">
        <f>157372.81338+56318.81509</f>
        <v>213691.62847</v>
      </c>
      <c r="I10" s="36"/>
    </row>
    <row r="11" spans="2:24" s="27" customFormat="1" ht="20.100000000000001" customHeight="1" outlineLevel="1" x14ac:dyDescent="0.2">
      <c r="B11" s="31"/>
      <c r="C11" s="32" t="s">
        <v>135</v>
      </c>
      <c r="D11" s="33">
        <f>'SCHVALENO 2020 dle §§ po ZMĚNĚ'!D54</f>
        <v>1340</v>
      </c>
      <c r="E11" s="34">
        <f>'SCHVALENO 2020 dle §§ po ZMĚNĚ'!G54</f>
        <v>6120</v>
      </c>
      <c r="F11" s="34">
        <v>7290.5159999999996</v>
      </c>
      <c r="G11" s="35">
        <f>'SCHVALENO 2020 dle §§ po ZMĚNĚ'!H54</f>
        <v>2316</v>
      </c>
      <c r="H11" s="35">
        <v>2940</v>
      </c>
      <c r="I11" s="36"/>
    </row>
    <row r="12" spans="2:24" s="27" customFormat="1" ht="20.100000000000001" customHeight="1" outlineLevel="1" x14ac:dyDescent="0.2">
      <c r="B12" s="31"/>
      <c r="C12" s="32" t="s">
        <v>136</v>
      </c>
      <c r="D12" s="33">
        <f>'SCHVALENO 2020 dle §§ po ZMĚNĚ'!D66</f>
        <v>160213.29999999999</v>
      </c>
      <c r="E12" s="34">
        <f>'SCHVALENO 2020 dle §§ po ZMĚNĚ'!G66</f>
        <v>95197.73</v>
      </c>
      <c r="F12" s="35">
        <v>190300.10141999999</v>
      </c>
      <c r="G12" s="35">
        <f>'SCHVALENO 2020 dle §§ po ZMĚNĚ'!H66</f>
        <v>148171</v>
      </c>
      <c r="H12" s="35">
        <v>115706.49419</v>
      </c>
      <c r="I12" s="36"/>
    </row>
    <row r="13" spans="2:24" s="27" customFormat="1" ht="20.100000000000001" customHeight="1" thickBot="1" x14ac:dyDescent="0.25">
      <c r="B13" s="37">
        <v>3</v>
      </c>
      <c r="C13" s="38" t="s">
        <v>137</v>
      </c>
      <c r="D13" s="39">
        <f>D9-D6</f>
        <v>-16985.280000000028</v>
      </c>
      <c r="E13" s="40">
        <f>E9-E6</f>
        <v>-80010.409999999974</v>
      </c>
      <c r="F13" s="41">
        <f>F9-F6</f>
        <v>-43119.192570000014</v>
      </c>
      <c r="G13" s="41">
        <f>G9-G6</f>
        <v>-21371.5</v>
      </c>
      <c r="H13" s="41">
        <f>H9-H6</f>
        <v>-50237.146840000001</v>
      </c>
      <c r="I13" s="42"/>
      <c r="K13" s="43" t="s">
        <v>138</v>
      </c>
    </row>
    <row r="14" spans="2:24" s="27" customFormat="1" ht="20.100000000000001" customHeight="1" thickBot="1" x14ac:dyDescent="0.25">
      <c r="B14" s="44"/>
      <c r="C14" s="45"/>
      <c r="D14" s="46"/>
      <c r="E14" s="46"/>
      <c r="F14" s="46"/>
      <c r="G14" s="46"/>
      <c r="H14" s="46"/>
      <c r="I14" s="47"/>
    </row>
    <row r="15" spans="2:24" s="27" customFormat="1" ht="20.100000000000001" customHeight="1" x14ac:dyDescent="0.2">
      <c r="B15" s="48">
        <v>4</v>
      </c>
      <c r="C15" s="49" t="s">
        <v>139</v>
      </c>
      <c r="D15" s="50">
        <v>0</v>
      </c>
      <c r="E15" s="51">
        <v>0</v>
      </c>
      <c r="F15" s="52">
        <v>500</v>
      </c>
      <c r="G15" s="52">
        <f>'SCHVALENO 2020 dle §§ po ZMĚNĚ'!H151</f>
        <v>500</v>
      </c>
      <c r="H15" s="53">
        <v>14500</v>
      </c>
      <c r="I15" s="54">
        <f>D15/H15-1</f>
        <v>-1</v>
      </c>
    </row>
    <row r="16" spans="2:24" s="27" customFormat="1" ht="20.100000000000001" customHeight="1" collapsed="1" x14ac:dyDescent="0.2">
      <c r="B16" s="21">
        <v>5</v>
      </c>
      <c r="C16" s="22" t="s">
        <v>140</v>
      </c>
      <c r="D16" s="55">
        <f>'SCHVALENO 2020 dle §§ po ZMĚNĚ'!E152</f>
        <v>13149.72</v>
      </c>
      <c r="E16" s="56">
        <f>'SCHVALENO 2020 dle §§ po ZMĚNĚ'!G152</f>
        <v>13392.2</v>
      </c>
      <c r="F16" s="56">
        <f>'SCHVALENO 2020 dle §§ po ZMĚNĚ'!H152</f>
        <v>13392.201999999999</v>
      </c>
      <c r="G16" s="57">
        <f>'SCHVALENO 2020 dle §§ po ZMĚNĚ'!H152</f>
        <v>13392.201999999999</v>
      </c>
      <c r="H16" s="58">
        <v>15878.915999999999</v>
      </c>
      <c r="I16" s="26">
        <f>D16/H16-1</f>
        <v>-0.17187546051632241</v>
      </c>
      <c r="J16" s="28"/>
      <c r="K16" s="28"/>
    </row>
    <row r="17" spans="2:11" s="27" customFormat="1" ht="20.100000000000001" hidden="1" customHeight="1" outlineLevel="1" x14ac:dyDescent="0.2">
      <c r="B17" s="21"/>
      <c r="C17" s="22"/>
      <c r="D17" s="59"/>
      <c r="E17" s="60"/>
      <c r="F17" s="58"/>
      <c r="G17" s="58"/>
      <c r="H17" s="58"/>
      <c r="I17" s="26"/>
    </row>
    <row r="18" spans="2:11" s="27" customFormat="1" ht="20.100000000000001" hidden="1" customHeight="1" outlineLevel="1" x14ac:dyDescent="0.2">
      <c r="B18" s="21"/>
      <c r="C18" s="22"/>
      <c r="D18" s="59"/>
      <c r="E18" s="60"/>
      <c r="F18" s="58"/>
      <c r="G18" s="58"/>
      <c r="H18" s="58"/>
      <c r="I18" s="26"/>
    </row>
    <row r="19" spans="2:11" s="27" customFormat="1" ht="20.100000000000001" hidden="1" customHeight="1" outlineLevel="1" x14ac:dyDescent="0.2">
      <c r="B19" s="21"/>
      <c r="C19" s="22"/>
      <c r="D19" s="59"/>
      <c r="E19" s="60"/>
      <c r="F19" s="58"/>
      <c r="G19" s="58"/>
      <c r="H19" s="58"/>
      <c r="I19" s="26"/>
    </row>
    <row r="20" spans="2:11" s="27" customFormat="1" ht="20.100000000000001" hidden="1" customHeight="1" outlineLevel="1" x14ac:dyDescent="0.2">
      <c r="B20" s="21"/>
      <c r="C20" s="22"/>
      <c r="D20" s="59"/>
      <c r="E20" s="60"/>
      <c r="F20" s="58"/>
      <c r="G20" s="58"/>
      <c r="H20" s="58"/>
      <c r="I20" s="26"/>
    </row>
    <row r="21" spans="2:11" s="27" customFormat="1" ht="20.100000000000001" hidden="1" customHeight="1" outlineLevel="1" x14ac:dyDescent="0.2">
      <c r="B21" s="21"/>
      <c r="C21" s="22"/>
      <c r="D21" s="59"/>
      <c r="E21" s="60"/>
      <c r="F21" s="58"/>
      <c r="G21" s="58"/>
      <c r="H21" s="58"/>
      <c r="I21" s="26"/>
    </row>
    <row r="22" spans="2:11" s="27" customFormat="1" ht="20.100000000000001" hidden="1" customHeight="1" outlineLevel="1" x14ac:dyDescent="0.2">
      <c r="B22" s="21"/>
      <c r="C22" s="22"/>
      <c r="D22" s="59"/>
      <c r="E22" s="60"/>
      <c r="F22" s="58"/>
      <c r="G22" s="58"/>
      <c r="H22" s="58"/>
      <c r="I22" s="26"/>
    </row>
    <row r="23" spans="2:11" s="27" customFormat="1" ht="20.100000000000001" hidden="1" customHeight="1" outlineLevel="1" x14ac:dyDescent="0.2">
      <c r="B23" s="21"/>
      <c r="C23" s="22"/>
      <c r="D23" s="59"/>
      <c r="E23" s="60"/>
      <c r="F23" s="58"/>
      <c r="G23" s="58"/>
      <c r="H23" s="58"/>
      <c r="I23" s="26"/>
    </row>
    <row r="24" spans="2:11" s="27" customFormat="1" ht="20.100000000000001" customHeight="1" x14ac:dyDescent="0.2">
      <c r="B24" s="21">
        <v>6</v>
      </c>
      <c r="C24" s="22" t="s">
        <v>141</v>
      </c>
      <c r="D24" s="55">
        <f>SUM(D25:D28)</f>
        <v>30135</v>
      </c>
      <c r="E24" s="56">
        <f>SUM(E25:E28)</f>
        <v>93402.61</v>
      </c>
      <c r="F24" s="57">
        <f>SUM(F25:F28)</f>
        <v>56011.394569999997</v>
      </c>
      <c r="G24" s="57">
        <f>SUM(G25:G28)</f>
        <v>34263.701999999997</v>
      </c>
      <c r="H24" s="58">
        <f>SUM(H25:H28)</f>
        <v>51616.062839999999</v>
      </c>
      <c r="I24" s="26">
        <f>D24/H24-1</f>
        <v>-0.41617011562054274</v>
      </c>
      <c r="K24" s="61"/>
    </row>
    <row r="25" spans="2:11" s="27" customFormat="1" ht="20.100000000000001" customHeight="1" x14ac:dyDescent="0.2">
      <c r="B25" s="21"/>
      <c r="C25" s="29" t="s">
        <v>142</v>
      </c>
      <c r="D25" s="55">
        <f>'SCHVALENO 2020 dle §§ po ZMĚNĚ'!D150-'Bilance SCHVALENO'!D26</f>
        <v>29908.44</v>
      </c>
      <c r="E25" s="56">
        <f>'SCHVALENO 2020 dle §§ po ZMĚNĚ'!G150</f>
        <v>93402.61</v>
      </c>
      <c r="F25" s="56">
        <v>56011.394569999997</v>
      </c>
      <c r="G25" s="57">
        <f>'SCHVALENO 2020 dle §§ po ZMĚNĚ'!H150</f>
        <v>34263.701999999997</v>
      </c>
      <c r="H25" s="58">
        <v>51616.062839999999</v>
      </c>
      <c r="I25" s="26"/>
    </row>
    <row r="26" spans="2:11" s="27" customFormat="1" ht="20.100000000000001" customHeight="1" outlineLevel="1" x14ac:dyDescent="0.2">
      <c r="B26" s="21"/>
      <c r="C26" s="29" t="s">
        <v>143</v>
      </c>
      <c r="D26" s="59">
        <v>226.56</v>
      </c>
      <c r="E26" s="60"/>
      <c r="F26" s="58"/>
      <c r="G26" s="58"/>
      <c r="H26" s="58"/>
      <c r="I26" s="26"/>
    </row>
    <row r="27" spans="2:11" s="27" customFormat="1" ht="20.100000000000001" customHeight="1" outlineLevel="1" x14ac:dyDescent="0.2">
      <c r="B27" s="31"/>
      <c r="C27" s="62" t="s">
        <v>144</v>
      </c>
      <c r="D27" s="63">
        <v>0</v>
      </c>
      <c r="E27" s="64">
        <v>0</v>
      </c>
      <c r="F27" s="65">
        <v>0</v>
      </c>
      <c r="G27" s="65">
        <v>0</v>
      </c>
      <c r="H27" s="66">
        <v>0</v>
      </c>
      <c r="I27" s="36"/>
    </row>
    <row r="28" spans="2:11" s="27" customFormat="1" ht="20.100000000000001" customHeight="1" outlineLevel="1" thickBot="1" x14ac:dyDescent="0.25">
      <c r="B28" s="37"/>
      <c r="C28" s="67"/>
      <c r="D28" s="68">
        <v>0</v>
      </c>
      <c r="E28" s="69">
        <v>0</v>
      </c>
      <c r="F28" s="70">
        <v>0</v>
      </c>
      <c r="G28" s="70">
        <v>0</v>
      </c>
      <c r="H28" s="41">
        <v>0</v>
      </c>
      <c r="I28" s="42"/>
    </row>
    <row r="29" spans="2:11" s="27" customFormat="1" ht="20.100000000000001" customHeight="1" thickBot="1" x14ac:dyDescent="0.25">
      <c r="B29" s="44"/>
      <c r="C29" s="71"/>
      <c r="D29" s="46"/>
      <c r="E29" s="46"/>
      <c r="F29" s="46"/>
      <c r="G29" s="46"/>
      <c r="H29" s="46"/>
      <c r="I29" s="47"/>
    </row>
    <row r="30" spans="2:11" s="27" customFormat="1" ht="20.100000000000001" customHeight="1" x14ac:dyDescent="0.2">
      <c r="B30" s="48">
        <v>7</v>
      </c>
      <c r="C30" s="72" t="s">
        <v>145</v>
      </c>
      <c r="D30" s="50">
        <f>D6+D16</f>
        <v>396566.81999999995</v>
      </c>
      <c r="E30" s="51">
        <f>E6+E16</f>
        <v>389678.93</v>
      </c>
      <c r="F30" s="52">
        <f>F6+F16</f>
        <v>453372.20473</v>
      </c>
      <c r="G30" s="52">
        <f>G6+G16</f>
        <v>403765.20199999999</v>
      </c>
      <c r="H30" s="52">
        <f>H6+H16</f>
        <v>398454.18550000002</v>
      </c>
      <c r="I30" s="54">
        <f>D30/H30-1</f>
        <v>-4.7367189721742031E-3</v>
      </c>
    </row>
    <row r="31" spans="2:11" s="27" customFormat="1" ht="20.100000000000001" customHeight="1" thickBot="1" x14ac:dyDescent="0.25">
      <c r="B31" s="37">
        <v>8</v>
      </c>
      <c r="C31" s="67" t="s">
        <v>146</v>
      </c>
      <c r="D31" s="39">
        <f>D9+D15+D24</f>
        <v>396566.81999999995</v>
      </c>
      <c r="E31" s="40">
        <f>E9+E15+E24</f>
        <v>389678.93</v>
      </c>
      <c r="F31" s="41">
        <f>F9+F15+F24</f>
        <v>453372.20473</v>
      </c>
      <c r="G31" s="41">
        <f>G9+G15+G24</f>
        <v>403765.20199999999</v>
      </c>
      <c r="H31" s="41">
        <f>H9+H15+H24</f>
        <v>398454.18550000002</v>
      </c>
      <c r="I31" s="42">
        <f>D31/H31-1</f>
        <v>-4.7367189721742031E-3</v>
      </c>
    </row>
    <row r="32" spans="2:11" s="27" customFormat="1" ht="20.100000000000001" customHeight="1" thickBot="1" x14ac:dyDescent="0.25">
      <c r="B32" s="73"/>
      <c r="C32" s="74"/>
      <c r="D32" s="75"/>
      <c r="E32" s="75"/>
      <c r="F32" s="75"/>
      <c r="G32" s="75"/>
      <c r="H32" s="76"/>
      <c r="I32" s="77"/>
    </row>
    <row r="33" spans="1:14" s="27" customFormat="1" ht="20.100000000000001" customHeight="1" x14ac:dyDescent="0.2">
      <c r="B33" s="48">
        <v>9</v>
      </c>
      <c r="C33" s="72" t="s">
        <v>147</v>
      </c>
      <c r="D33" s="50">
        <f>D31-D30</f>
        <v>0</v>
      </c>
      <c r="E33" s="51">
        <f>E31-E30</f>
        <v>0</v>
      </c>
      <c r="F33" s="52">
        <f>F31-F30</f>
        <v>0</v>
      </c>
      <c r="G33" s="52">
        <f>G31-G30</f>
        <v>0</v>
      </c>
      <c r="H33" s="78">
        <f>H31-H30</f>
        <v>0</v>
      </c>
      <c r="I33" s="79"/>
      <c r="K33" s="43" t="s">
        <v>138</v>
      </c>
      <c r="L33" s="80"/>
      <c r="M33" s="80"/>
      <c r="N33" s="80"/>
    </row>
    <row r="34" spans="1:14" s="27" customFormat="1" ht="20.100000000000001" customHeight="1" thickBot="1" x14ac:dyDescent="0.25">
      <c r="B34" s="37">
        <v>10</v>
      </c>
      <c r="C34" s="67" t="s">
        <v>148</v>
      </c>
      <c r="D34" s="39">
        <f>-D33</f>
        <v>0</v>
      </c>
      <c r="E34" s="40">
        <f>-E33</f>
        <v>0</v>
      </c>
      <c r="F34" s="41">
        <f>-F33</f>
        <v>0</v>
      </c>
      <c r="G34" s="41">
        <f>-G33</f>
        <v>0</v>
      </c>
      <c r="H34" s="81">
        <f>-H33</f>
        <v>0</v>
      </c>
      <c r="I34" s="79"/>
      <c r="K34" s="80"/>
      <c r="L34" s="80"/>
      <c r="M34" s="80"/>
      <c r="N34" s="80"/>
    </row>
    <row r="35" spans="1:14" s="27" customFormat="1" ht="20.100000000000001" customHeight="1" x14ac:dyDescent="0.2">
      <c r="B35" s="73"/>
      <c r="C35" s="74"/>
      <c r="D35" s="75"/>
      <c r="E35" s="75"/>
      <c r="F35" s="75"/>
      <c r="G35" s="75"/>
      <c r="H35" s="76"/>
      <c r="I35" s="77"/>
      <c r="K35" s="80"/>
      <c r="L35" s="80"/>
      <c r="M35" s="80"/>
      <c r="N35" s="80"/>
    </row>
    <row r="36" spans="1:14" s="27" customFormat="1" ht="20.100000000000001" customHeight="1" x14ac:dyDescent="0.2">
      <c r="B36" s="73"/>
      <c r="C36" s="74"/>
      <c r="D36" s="75"/>
      <c r="E36" s="75"/>
      <c r="F36" s="75"/>
      <c r="G36" s="75"/>
      <c r="H36" s="76"/>
      <c r="I36" s="77"/>
      <c r="K36" s="80"/>
      <c r="L36" s="80"/>
      <c r="M36" s="80"/>
      <c r="N36" s="80"/>
    </row>
    <row r="37" spans="1:14" s="27" customFormat="1" ht="20.100000000000001" customHeight="1" thickBot="1" x14ac:dyDescent="0.25">
      <c r="A37" s="82"/>
      <c r="B37" s="83"/>
      <c r="C37" s="84"/>
      <c r="D37" s="85"/>
      <c r="E37" s="85"/>
      <c r="F37" s="85"/>
      <c r="G37" s="85"/>
      <c r="H37" s="92"/>
      <c r="I37" s="86"/>
      <c r="K37" s="80"/>
      <c r="L37" s="80"/>
      <c r="M37" s="80"/>
      <c r="N37" s="80"/>
    </row>
    <row r="38" spans="1:14" s="27" customFormat="1" ht="20.100000000000001" customHeight="1" x14ac:dyDescent="0.2">
      <c r="B38" s="73"/>
      <c r="C38" s="74"/>
      <c r="D38" s="75"/>
      <c r="E38" s="75"/>
      <c r="F38" s="75"/>
      <c r="G38" s="75"/>
      <c r="H38" s="76"/>
      <c r="I38" s="77"/>
      <c r="K38" s="80"/>
      <c r="L38" s="80"/>
      <c r="M38" s="80"/>
      <c r="N38" s="80"/>
    </row>
    <row r="39" spans="1:14" s="27" customFormat="1" ht="20.100000000000001" customHeight="1" x14ac:dyDescent="0.2">
      <c r="B39" s="73"/>
      <c r="C39" s="43"/>
      <c r="D39" s="75"/>
      <c r="E39" s="75"/>
      <c r="F39" s="75"/>
      <c r="G39" s="75"/>
      <c r="H39" s="76"/>
      <c r="I39" s="77"/>
    </row>
    <row r="40" spans="1:14" s="27" customFormat="1" ht="20.100000000000001" customHeight="1" x14ac:dyDescent="0.2">
      <c r="B40" s="73"/>
      <c r="C40" s="43"/>
      <c r="D40" s="28"/>
      <c r="E40" s="28"/>
      <c r="F40" s="28"/>
      <c r="G40" s="28"/>
      <c r="H40" s="93"/>
      <c r="I40" s="77"/>
    </row>
    <row r="41" spans="1:14" s="27" customFormat="1" ht="20.100000000000001" customHeight="1" x14ac:dyDescent="0.2">
      <c r="B41" s="73"/>
      <c r="C41" s="73"/>
      <c r="D41" s="28"/>
      <c r="E41" s="28"/>
      <c r="F41" s="28"/>
      <c r="G41" s="28"/>
      <c r="H41" s="93"/>
      <c r="I41" s="77"/>
    </row>
    <row r="42" spans="1:14" s="27" customFormat="1" ht="20.100000000000001" customHeight="1" x14ac:dyDescent="0.2">
      <c r="B42" s="73"/>
      <c r="C42" s="73"/>
      <c r="D42" s="28"/>
      <c r="E42" s="28"/>
      <c r="F42" s="28"/>
      <c r="G42" s="28"/>
      <c r="H42" s="93"/>
      <c r="I42" s="77"/>
    </row>
    <row r="43" spans="1:14" s="27" customFormat="1" ht="20.100000000000001" customHeight="1" x14ac:dyDescent="0.2">
      <c r="B43" s="73"/>
      <c r="C43" s="73"/>
      <c r="D43" s="28"/>
      <c r="E43" s="28"/>
      <c r="F43" s="28"/>
      <c r="G43" s="28"/>
      <c r="H43" s="93"/>
      <c r="I43" s="77"/>
    </row>
    <row r="44" spans="1:14" s="27" customFormat="1" ht="20.100000000000001" customHeight="1" x14ac:dyDescent="0.2">
      <c r="B44" s="73"/>
      <c r="C44" s="73"/>
      <c r="D44" s="28"/>
      <c r="E44" s="28"/>
      <c r="F44" s="28"/>
      <c r="G44" s="28"/>
      <c r="H44" s="93"/>
      <c r="I44" s="77"/>
    </row>
    <row r="45" spans="1:14" s="27" customFormat="1" ht="20.100000000000001" customHeight="1" x14ac:dyDescent="0.2">
      <c r="B45" s="73"/>
      <c r="C45" s="73"/>
      <c r="D45" s="28"/>
      <c r="E45" s="28"/>
      <c r="F45" s="28"/>
      <c r="G45" s="28"/>
      <c r="H45" s="93"/>
      <c r="I45" s="77"/>
    </row>
    <row r="46" spans="1:14" s="27" customFormat="1" ht="20.100000000000001" customHeight="1" x14ac:dyDescent="0.2">
      <c r="B46" s="73"/>
      <c r="C46" s="73"/>
      <c r="D46" s="28"/>
      <c r="E46" s="28"/>
      <c r="F46" s="28"/>
      <c r="G46" s="28"/>
      <c r="H46" s="93"/>
      <c r="I46" s="77"/>
    </row>
    <row r="47" spans="1:14" s="27" customFormat="1" ht="20.100000000000001" customHeight="1" x14ac:dyDescent="0.2">
      <c r="B47" s="73"/>
      <c r="C47" s="73"/>
      <c r="D47" s="28"/>
      <c r="E47" s="28"/>
      <c r="F47" s="28"/>
      <c r="G47" s="28"/>
      <c r="H47" s="93"/>
      <c r="I47" s="77"/>
    </row>
    <row r="48" spans="1:14" s="27" customFormat="1" ht="20.100000000000001" customHeight="1" x14ac:dyDescent="0.2">
      <c r="B48" s="73"/>
      <c r="C48" s="73"/>
      <c r="D48" s="28"/>
      <c r="E48" s="28"/>
      <c r="F48" s="28"/>
      <c r="G48" s="28"/>
      <c r="H48" s="93"/>
      <c r="I48" s="77"/>
    </row>
    <row r="49" spans="2:9" s="27" customFormat="1" ht="20.100000000000001" customHeight="1" x14ac:dyDescent="0.2">
      <c r="B49" s="73"/>
      <c r="C49" s="73"/>
      <c r="D49" s="28"/>
      <c r="E49" s="28"/>
      <c r="F49" s="28"/>
      <c r="G49" s="28"/>
      <c r="H49" s="93"/>
      <c r="I49" s="77"/>
    </row>
    <row r="50" spans="2:9" s="27" customFormat="1" ht="20.100000000000001" customHeight="1" x14ac:dyDescent="0.2">
      <c r="B50" s="73"/>
      <c r="C50" s="73"/>
      <c r="D50" s="28"/>
      <c r="E50" s="28"/>
      <c r="F50" s="28"/>
      <c r="G50" s="28"/>
      <c r="H50" s="93"/>
      <c r="I50" s="77"/>
    </row>
    <row r="51" spans="2:9" s="27" customFormat="1" ht="20.100000000000001" customHeight="1" x14ac:dyDescent="0.2">
      <c r="B51" s="73"/>
      <c r="C51" s="73"/>
      <c r="D51" s="28"/>
      <c r="E51" s="28"/>
      <c r="F51" s="28"/>
      <c r="G51" s="28"/>
      <c r="H51" s="93"/>
      <c r="I51" s="77"/>
    </row>
    <row r="52" spans="2:9" s="27" customFormat="1" ht="20.100000000000001" customHeight="1" x14ac:dyDescent="0.2">
      <c r="B52" s="73"/>
      <c r="C52" s="73"/>
      <c r="D52" s="28"/>
      <c r="E52" s="28"/>
      <c r="F52" s="28"/>
      <c r="G52" s="28"/>
      <c r="H52" s="93"/>
      <c r="I52" s="77"/>
    </row>
    <row r="53" spans="2:9" s="27" customFormat="1" ht="20.100000000000001" customHeight="1" x14ac:dyDescent="0.2">
      <c r="B53" s="73"/>
      <c r="C53" s="73"/>
      <c r="D53" s="28"/>
      <c r="E53" s="28"/>
      <c r="F53" s="28"/>
      <c r="G53" s="28"/>
      <c r="H53" s="93"/>
      <c r="I53" s="77"/>
    </row>
    <row r="54" spans="2:9" s="27" customFormat="1" ht="20.100000000000001" customHeight="1" x14ac:dyDescent="0.2">
      <c r="B54" s="73"/>
      <c r="C54" s="73"/>
      <c r="D54" s="28"/>
      <c r="E54" s="28"/>
      <c r="F54" s="28"/>
      <c r="G54" s="28"/>
      <c r="H54" s="93"/>
      <c r="I54" s="77"/>
    </row>
    <row r="55" spans="2:9" s="27" customFormat="1" ht="20.100000000000001" customHeight="1" x14ac:dyDescent="0.2">
      <c r="B55" s="73"/>
      <c r="C55" s="73"/>
      <c r="D55" s="28"/>
      <c r="E55" s="28"/>
      <c r="F55" s="28"/>
      <c r="G55" s="28"/>
      <c r="H55" s="93"/>
      <c r="I55" s="77"/>
    </row>
    <row r="56" spans="2:9" s="27" customFormat="1" ht="20.100000000000001" customHeight="1" x14ac:dyDescent="0.2">
      <c r="B56" s="73"/>
      <c r="C56" s="73"/>
      <c r="D56" s="28"/>
      <c r="E56" s="28"/>
      <c r="F56" s="28"/>
      <c r="G56" s="28"/>
      <c r="H56" s="93"/>
      <c r="I56" s="77"/>
    </row>
    <row r="57" spans="2:9" s="27" customFormat="1" ht="20.100000000000001" customHeight="1" x14ac:dyDescent="0.2">
      <c r="B57" s="73"/>
      <c r="C57" s="73"/>
      <c r="D57" s="28"/>
      <c r="E57" s="28"/>
      <c r="F57" s="28"/>
      <c r="G57" s="28"/>
      <c r="H57" s="93"/>
      <c r="I57" s="77"/>
    </row>
    <row r="58" spans="2:9" s="27" customFormat="1" ht="20.100000000000001" customHeight="1" x14ac:dyDescent="0.2">
      <c r="B58" s="73"/>
      <c r="C58" s="73"/>
      <c r="D58" s="28"/>
      <c r="E58" s="28"/>
      <c r="F58" s="28"/>
      <c r="G58" s="28"/>
      <c r="H58" s="93"/>
      <c r="I58" s="77"/>
    </row>
    <row r="59" spans="2:9" s="27" customFormat="1" ht="20.100000000000001" customHeight="1" x14ac:dyDescent="0.2">
      <c r="B59" s="73"/>
      <c r="C59" s="73"/>
      <c r="D59" s="28"/>
      <c r="E59" s="28"/>
      <c r="F59" s="28"/>
      <c r="G59" s="28"/>
      <c r="H59" s="93"/>
      <c r="I59" s="77"/>
    </row>
    <row r="60" spans="2:9" s="27" customFormat="1" ht="20.100000000000001" customHeight="1" x14ac:dyDescent="0.2">
      <c r="B60" s="73"/>
      <c r="C60" s="73"/>
      <c r="D60" s="28"/>
      <c r="E60" s="28"/>
      <c r="F60" s="28"/>
      <c r="G60" s="28"/>
      <c r="H60" s="93"/>
      <c r="I60" s="77"/>
    </row>
    <row r="61" spans="2:9" s="27" customFormat="1" ht="20.100000000000001" customHeight="1" x14ac:dyDescent="0.2">
      <c r="B61" s="73"/>
      <c r="C61" s="73"/>
      <c r="D61" s="28"/>
      <c r="E61" s="28"/>
      <c r="F61" s="28"/>
      <c r="G61" s="28"/>
      <c r="H61" s="93"/>
      <c r="I61" s="77"/>
    </row>
    <row r="62" spans="2:9" s="27" customFormat="1" ht="20.100000000000001" customHeight="1" x14ac:dyDescent="0.2">
      <c r="B62" s="73"/>
      <c r="C62" s="73"/>
      <c r="D62" s="28"/>
      <c r="E62" s="28"/>
      <c r="F62" s="28"/>
      <c r="G62" s="28"/>
      <c r="H62" s="93"/>
      <c r="I62" s="77"/>
    </row>
    <row r="63" spans="2:9" s="27" customFormat="1" ht="20.100000000000001" customHeight="1" x14ac:dyDescent="0.2">
      <c r="B63" s="73"/>
      <c r="C63" s="73"/>
      <c r="D63" s="28"/>
      <c r="E63" s="28"/>
      <c r="F63" s="28"/>
      <c r="G63" s="28"/>
      <c r="H63" s="93"/>
      <c r="I63" s="77"/>
    </row>
    <row r="64" spans="2:9" s="27" customFormat="1" ht="20.100000000000001" customHeight="1" x14ac:dyDescent="0.2">
      <c r="B64" s="73"/>
      <c r="C64" s="73"/>
      <c r="D64" s="28"/>
      <c r="E64" s="28"/>
      <c r="F64" s="28"/>
      <c r="G64" s="28"/>
      <c r="H64" s="93"/>
      <c r="I64" s="77"/>
    </row>
    <row r="65" spans="2:9" s="27" customFormat="1" ht="20.100000000000001" customHeight="1" x14ac:dyDescent="0.2">
      <c r="B65" s="73"/>
      <c r="C65" s="73"/>
      <c r="D65" s="28"/>
      <c r="E65" s="28"/>
      <c r="F65" s="28"/>
      <c r="G65" s="28"/>
      <c r="H65" s="93"/>
      <c r="I65" s="77"/>
    </row>
    <row r="66" spans="2:9" s="27" customFormat="1" ht="20.100000000000001" customHeight="1" x14ac:dyDescent="0.2">
      <c r="B66" s="73"/>
      <c r="C66" s="73"/>
      <c r="D66" s="28"/>
      <c r="E66" s="28"/>
      <c r="F66" s="28"/>
      <c r="G66" s="28"/>
      <c r="H66" s="93"/>
      <c r="I66" s="77"/>
    </row>
    <row r="67" spans="2:9" s="27" customFormat="1" ht="20.100000000000001" customHeight="1" x14ac:dyDescent="0.2">
      <c r="B67" s="73"/>
      <c r="C67" s="73"/>
      <c r="D67" s="28"/>
      <c r="E67" s="28"/>
      <c r="F67" s="28"/>
      <c r="G67" s="28"/>
      <c r="H67" s="93"/>
      <c r="I67" s="77"/>
    </row>
    <row r="68" spans="2:9" s="27" customFormat="1" ht="20.100000000000001" customHeight="1" x14ac:dyDescent="0.2">
      <c r="B68" s="73"/>
      <c r="C68" s="73"/>
      <c r="D68" s="28"/>
      <c r="E68" s="28"/>
      <c r="F68" s="28"/>
      <c r="G68" s="28"/>
      <c r="H68" s="93"/>
      <c r="I68" s="77"/>
    </row>
    <row r="69" spans="2:9" s="27" customFormat="1" ht="20.100000000000001" customHeight="1" x14ac:dyDescent="0.2">
      <c r="B69" s="73"/>
      <c r="C69" s="73"/>
      <c r="D69" s="28"/>
      <c r="E69" s="28"/>
      <c r="F69" s="28"/>
      <c r="G69" s="28"/>
      <c r="H69" s="93"/>
      <c r="I69" s="77"/>
    </row>
    <row r="70" spans="2:9" s="27" customFormat="1" ht="20.100000000000001" customHeight="1" x14ac:dyDescent="0.2">
      <c r="B70" s="73"/>
      <c r="C70" s="73"/>
      <c r="D70" s="28"/>
      <c r="E70" s="28"/>
      <c r="F70" s="28"/>
      <c r="G70" s="28"/>
      <c r="H70" s="93"/>
      <c r="I70" s="77"/>
    </row>
    <row r="71" spans="2:9" s="27" customFormat="1" ht="20.100000000000001" customHeight="1" x14ac:dyDescent="0.2">
      <c r="B71" s="73"/>
      <c r="C71" s="73"/>
      <c r="D71" s="28"/>
      <c r="E71" s="28"/>
      <c r="F71" s="28"/>
      <c r="G71" s="28"/>
      <c r="H71" s="93"/>
      <c r="I71" s="77"/>
    </row>
    <row r="72" spans="2:9" s="27" customFormat="1" ht="20.100000000000001" customHeight="1" x14ac:dyDescent="0.2">
      <c r="B72" s="73"/>
      <c r="C72" s="73"/>
      <c r="D72" s="28"/>
      <c r="E72" s="28"/>
      <c r="F72" s="28"/>
      <c r="G72" s="28"/>
      <c r="H72" s="93"/>
      <c r="I72" s="77"/>
    </row>
    <row r="73" spans="2:9" s="27" customFormat="1" ht="20.100000000000001" customHeight="1" x14ac:dyDescent="0.2">
      <c r="B73" s="73"/>
      <c r="C73" s="73"/>
      <c r="D73" s="28"/>
      <c r="E73" s="28"/>
      <c r="F73" s="28"/>
      <c r="G73" s="28"/>
      <c r="H73" s="93"/>
      <c r="I73" s="77"/>
    </row>
    <row r="74" spans="2:9" s="27" customFormat="1" ht="20.100000000000001" customHeight="1" x14ac:dyDescent="0.2">
      <c r="B74" s="73"/>
      <c r="C74" s="73"/>
      <c r="D74" s="28"/>
      <c r="E74" s="28"/>
      <c r="F74" s="28"/>
      <c r="G74" s="28"/>
      <c r="H74" s="93"/>
      <c r="I74" s="77"/>
    </row>
    <row r="75" spans="2:9" s="27" customFormat="1" ht="20.100000000000001" customHeight="1" x14ac:dyDescent="0.2">
      <c r="B75" s="73"/>
      <c r="C75" s="73"/>
      <c r="D75" s="28"/>
      <c r="E75" s="28"/>
      <c r="F75" s="28"/>
      <c r="G75" s="28"/>
      <c r="H75" s="93"/>
      <c r="I75" s="77"/>
    </row>
    <row r="76" spans="2:9" s="27" customFormat="1" ht="20.100000000000001" customHeight="1" x14ac:dyDescent="0.2">
      <c r="B76" s="73"/>
      <c r="C76" s="73"/>
      <c r="D76" s="28"/>
      <c r="E76" s="28"/>
      <c r="F76" s="28"/>
      <c r="G76" s="28"/>
      <c r="H76" s="93"/>
      <c r="I76" s="77"/>
    </row>
    <row r="77" spans="2:9" s="27" customFormat="1" ht="20.100000000000001" customHeight="1" x14ac:dyDescent="0.2">
      <c r="B77" s="73"/>
      <c r="C77" s="73"/>
      <c r="D77" s="28"/>
      <c r="E77" s="28"/>
      <c r="F77" s="28"/>
      <c r="G77" s="28"/>
      <c r="H77" s="93"/>
      <c r="I77" s="77"/>
    </row>
    <row r="78" spans="2:9" s="27" customFormat="1" ht="20.100000000000001" customHeight="1" x14ac:dyDescent="0.2">
      <c r="B78" s="73"/>
      <c r="C78" s="73"/>
      <c r="D78" s="28"/>
      <c r="E78" s="28"/>
      <c r="F78" s="28"/>
      <c r="G78" s="28"/>
      <c r="H78" s="93"/>
      <c r="I78" s="77"/>
    </row>
    <row r="79" spans="2:9" s="27" customFormat="1" ht="20.100000000000001" customHeight="1" x14ac:dyDescent="0.2">
      <c r="B79" s="73"/>
      <c r="C79" s="73"/>
      <c r="D79" s="28"/>
      <c r="E79" s="28"/>
      <c r="F79" s="28"/>
      <c r="G79" s="28"/>
      <c r="H79" s="93"/>
      <c r="I79" s="77"/>
    </row>
    <row r="80" spans="2:9" s="27" customFormat="1" ht="20.100000000000001" customHeight="1" x14ac:dyDescent="0.2">
      <c r="B80" s="73"/>
      <c r="C80" s="73"/>
      <c r="D80" s="28"/>
      <c r="E80" s="28"/>
      <c r="F80" s="28"/>
      <c r="G80" s="28"/>
      <c r="H80" s="93"/>
      <c r="I80" s="77"/>
    </row>
    <row r="81" spans="2:9" s="27" customFormat="1" ht="20.100000000000001" customHeight="1" x14ac:dyDescent="0.2">
      <c r="B81" s="73"/>
      <c r="C81" s="73"/>
      <c r="D81" s="28"/>
      <c r="E81" s="28"/>
      <c r="F81" s="28"/>
      <c r="G81" s="28"/>
      <c r="H81" s="93"/>
      <c r="I81" s="77"/>
    </row>
    <row r="82" spans="2:9" s="27" customFormat="1" ht="20.100000000000001" customHeight="1" x14ac:dyDescent="0.2">
      <c r="B82" s="73"/>
      <c r="C82" s="73"/>
      <c r="D82" s="28"/>
      <c r="E82" s="28"/>
      <c r="F82" s="28"/>
      <c r="G82" s="28"/>
      <c r="H82" s="93"/>
      <c r="I82" s="77"/>
    </row>
    <row r="83" spans="2:9" s="27" customFormat="1" ht="20.100000000000001" customHeight="1" x14ac:dyDescent="0.2">
      <c r="B83" s="73"/>
      <c r="C83" s="73"/>
      <c r="D83" s="28"/>
      <c r="E83" s="28"/>
      <c r="F83" s="28"/>
      <c r="G83" s="28"/>
      <c r="H83" s="93"/>
      <c r="I83" s="77"/>
    </row>
    <row r="84" spans="2:9" s="27" customFormat="1" ht="20.100000000000001" customHeight="1" x14ac:dyDescent="0.2">
      <c r="B84" s="73"/>
      <c r="C84" s="73"/>
      <c r="D84" s="28"/>
      <c r="E84" s="28"/>
      <c r="F84" s="28"/>
      <c r="G84" s="28"/>
      <c r="H84" s="93"/>
      <c r="I84" s="77"/>
    </row>
    <row r="85" spans="2:9" s="27" customFormat="1" ht="20.100000000000001" customHeight="1" x14ac:dyDescent="0.2">
      <c r="B85" s="73"/>
      <c r="C85" s="73"/>
      <c r="D85" s="28"/>
      <c r="E85" s="28"/>
      <c r="F85" s="28"/>
      <c r="G85" s="28"/>
      <c r="H85" s="93"/>
      <c r="I85" s="77"/>
    </row>
    <row r="86" spans="2:9" s="27" customFormat="1" ht="20.100000000000001" customHeight="1" x14ac:dyDescent="0.2">
      <c r="B86" s="73"/>
      <c r="C86" s="73"/>
      <c r="D86" s="28"/>
      <c r="E86" s="28"/>
      <c r="F86" s="28"/>
      <c r="G86" s="28"/>
      <c r="H86" s="93"/>
      <c r="I86" s="77"/>
    </row>
    <row r="87" spans="2:9" s="27" customFormat="1" ht="20.100000000000001" customHeight="1" x14ac:dyDescent="0.2">
      <c r="B87" s="73"/>
      <c r="C87" s="73"/>
      <c r="D87" s="28"/>
      <c r="E87" s="28"/>
      <c r="F87" s="28"/>
      <c r="G87" s="28"/>
      <c r="H87" s="93"/>
      <c r="I87" s="77"/>
    </row>
    <row r="88" spans="2:9" s="27" customFormat="1" ht="20.100000000000001" customHeight="1" x14ac:dyDescent="0.2">
      <c r="B88" s="73"/>
      <c r="C88" s="73"/>
      <c r="D88" s="28"/>
      <c r="E88" s="28"/>
      <c r="F88" s="28"/>
      <c r="G88" s="28"/>
      <c r="H88" s="93"/>
      <c r="I88" s="77"/>
    </row>
    <row r="89" spans="2:9" s="27" customFormat="1" ht="20.100000000000001" customHeight="1" x14ac:dyDescent="0.2">
      <c r="B89" s="73"/>
      <c r="C89" s="73"/>
      <c r="D89" s="28"/>
      <c r="E89" s="28"/>
      <c r="F89" s="28"/>
      <c r="G89" s="28"/>
      <c r="H89" s="93"/>
      <c r="I89" s="77"/>
    </row>
    <row r="90" spans="2:9" s="27" customFormat="1" ht="20.100000000000001" customHeight="1" x14ac:dyDescent="0.2">
      <c r="B90" s="73"/>
      <c r="C90" s="73"/>
      <c r="D90" s="28"/>
      <c r="E90" s="28"/>
      <c r="F90" s="28"/>
      <c r="G90" s="28"/>
      <c r="H90" s="93"/>
      <c r="I90" s="77"/>
    </row>
    <row r="91" spans="2:9" s="27" customFormat="1" ht="20.100000000000001" customHeight="1" x14ac:dyDescent="0.2">
      <c r="B91" s="73"/>
      <c r="C91" s="73"/>
      <c r="D91" s="28"/>
      <c r="E91" s="28"/>
      <c r="F91" s="28"/>
      <c r="G91" s="28"/>
      <c r="H91" s="93"/>
      <c r="I91" s="77"/>
    </row>
    <row r="92" spans="2:9" s="27" customFormat="1" ht="20.100000000000001" customHeight="1" x14ac:dyDescent="0.2">
      <c r="B92" s="73"/>
      <c r="C92" s="73"/>
      <c r="D92" s="28"/>
      <c r="E92" s="28"/>
      <c r="F92" s="28"/>
      <c r="G92" s="28"/>
      <c r="H92" s="93"/>
      <c r="I92" s="77"/>
    </row>
    <row r="93" spans="2:9" s="27" customFormat="1" ht="20.100000000000001" customHeight="1" x14ac:dyDescent="0.2">
      <c r="B93" s="73"/>
      <c r="C93" s="73"/>
      <c r="D93" s="28"/>
      <c r="E93" s="28"/>
      <c r="F93" s="28"/>
      <c r="G93" s="28"/>
      <c r="H93" s="93"/>
      <c r="I93" s="77"/>
    </row>
    <row r="94" spans="2:9" s="27" customFormat="1" ht="20.100000000000001" customHeight="1" x14ac:dyDescent="0.2">
      <c r="B94" s="73"/>
      <c r="C94" s="73"/>
      <c r="D94" s="28"/>
      <c r="E94" s="28"/>
      <c r="F94" s="28"/>
      <c r="G94" s="28"/>
      <c r="H94" s="93"/>
      <c r="I94" s="77"/>
    </row>
    <row r="95" spans="2:9" s="27" customFormat="1" ht="20.100000000000001" customHeight="1" x14ac:dyDescent="0.2">
      <c r="B95" s="73"/>
      <c r="C95" s="73"/>
      <c r="D95" s="28"/>
      <c r="E95" s="28"/>
      <c r="F95" s="28"/>
      <c r="G95" s="28"/>
      <c r="H95" s="93"/>
      <c r="I95" s="77"/>
    </row>
    <row r="96" spans="2:9" s="27" customFormat="1" ht="20.100000000000001" customHeight="1" x14ac:dyDescent="0.2">
      <c r="B96" s="73"/>
      <c r="C96" s="73"/>
      <c r="D96" s="28"/>
      <c r="E96" s="28"/>
      <c r="F96" s="28"/>
      <c r="G96" s="28"/>
      <c r="H96" s="93"/>
      <c r="I96" s="77"/>
    </row>
    <row r="97" spans="2:9" s="27" customFormat="1" ht="20.100000000000001" customHeight="1" x14ac:dyDescent="0.2">
      <c r="B97" s="73"/>
      <c r="C97" s="73"/>
      <c r="D97" s="28"/>
      <c r="E97" s="28"/>
      <c r="F97" s="28"/>
      <c r="G97" s="28"/>
      <c r="H97" s="93"/>
      <c r="I97" s="77"/>
    </row>
    <row r="98" spans="2:9" s="27" customFormat="1" ht="20.100000000000001" customHeight="1" x14ac:dyDescent="0.2">
      <c r="B98" s="73"/>
      <c r="C98" s="73"/>
      <c r="D98" s="28"/>
      <c r="E98" s="28"/>
      <c r="F98" s="28"/>
      <c r="G98" s="28"/>
      <c r="H98" s="93"/>
      <c r="I98" s="77"/>
    </row>
    <row r="99" spans="2:9" s="27" customFormat="1" ht="20.100000000000001" customHeight="1" x14ac:dyDescent="0.2">
      <c r="B99" s="73"/>
      <c r="C99" s="73"/>
      <c r="D99" s="28"/>
      <c r="E99" s="28"/>
      <c r="F99" s="28"/>
      <c r="G99" s="28"/>
      <c r="H99" s="93"/>
      <c r="I99" s="77"/>
    </row>
    <row r="100" spans="2:9" s="27" customFormat="1" ht="20.100000000000001" customHeight="1" x14ac:dyDescent="0.2">
      <c r="B100" s="73"/>
      <c r="C100" s="73"/>
      <c r="D100" s="28"/>
      <c r="E100" s="28"/>
      <c r="F100" s="28"/>
      <c r="G100" s="28"/>
      <c r="H100" s="93"/>
      <c r="I100" s="77"/>
    </row>
    <row r="101" spans="2:9" s="27" customFormat="1" ht="20.100000000000001" customHeight="1" x14ac:dyDescent="0.2">
      <c r="B101" s="73"/>
      <c r="C101" s="73"/>
      <c r="D101" s="28"/>
      <c r="E101" s="28"/>
      <c r="F101" s="28"/>
      <c r="G101" s="28"/>
      <c r="H101" s="93"/>
      <c r="I101" s="77"/>
    </row>
    <row r="102" spans="2:9" s="27" customFormat="1" ht="20.100000000000001" customHeight="1" x14ac:dyDescent="0.2">
      <c r="B102" s="73"/>
      <c r="C102" s="73"/>
      <c r="D102" s="28"/>
      <c r="E102" s="28"/>
      <c r="F102" s="28"/>
      <c r="G102" s="28"/>
      <c r="H102" s="93"/>
      <c r="I102" s="77"/>
    </row>
    <row r="103" spans="2:9" s="27" customFormat="1" ht="20.100000000000001" customHeight="1" x14ac:dyDescent="0.2">
      <c r="B103" s="73"/>
      <c r="C103" s="73"/>
      <c r="D103" s="28"/>
      <c r="E103" s="28"/>
      <c r="F103" s="28"/>
      <c r="G103" s="28"/>
      <c r="H103" s="93"/>
      <c r="I103" s="77"/>
    </row>
    <row r="104" spans="2:9" s="27" customFormat="1" ht="20.100000000000001" customHeight="1" x14ac:dyDescent="0.2">
      <c r="B104" s="73"/>
      <c r="C104" s="73"/>
      <c r="D104" s="28"/>
      <c r="E104" s="28"/>
      <c r="F104" s="28"/>
      <c r="G104" s="28"/>
      <c r="H104" s="93"/>
      <c r="I104" s="77"/>
    </row>
    <row r="105" spans="2:9" s="27" customFormat="1" ht="20.100000000000001" customHeight="1" x14ac:dyDescent="0.2">
      <c r="B105" s="73"/>
      <c r="C105" s="73"/>
      <c r="D105" s="28"/>
      <c r="E105" s="28"/>
      <c r="F105" s="28"/>
      <c r="G105" s="28"/>
      <c r="H105" s="93"/>
      <c r="I105" s="77"/>
    </row>
    <row r="106" spans="2:9" s="27" customFormat="1" ht="20.100000000000001" customHeight="1" x14ac:dyDescent="0.2">
      <c r="B106" s="73"/>
      <c r="C106" s="73"/>
      <c r="D106" s="28"/>
      <c r="E106" s="28"/>
      <c r="F106" s="28"/>
      <c r="G106" s="28"/>
      <c r="H106" s="93"/>
      <c r="I106" s="77"/>
    </row>
    <row r="107" spans="2:9" s="27" customFormat="1" ht="20.100000000000001" customHeight="1" x14ac:dyDescent="0.2">
      <c r="B107" s="73"/>
      <c r="C107" s="73"/>
      <c r="D107" s="28"/>
      <c r="E107" s="28"/>
      <c r="F107" s="28"/>
      <c r="G107" s="28"/>
      <c r="H107" s="93"/>
      <c r="I107" s="77"/>
    </row>
    <row r="108" spans="2:9" s="27" customFormat="1" ht="20.100000000000001" customHeight="1" x14ac:dyDescent="0.2">
      <c r="B108" s="73"/>
      <c r="C108" s="73"/>
      <c r="D108" s="28"/>
      <c r="E108" s="28"/>
      <c r="F108" s="28"/>
      <c r="G108" s="28"/>
      <c r="H108" s="93"/>
      <c r="I108" s="77"/>
    </row>
    <row r="109" spans="2:9" s="27" customFormat="1" ht="20.100000000000001" customHeight="1" x14ac:dyDescent="0.2">
      <c r="B109" s="73"/>
      <c r="C109" s="73"/>
      <c r="D109" s="28"/>
      <c r="E109" s="28"/>
      <c r="F109" s="28"/>
      <c r="G109" s="28"/>
      <c r="H109" s="93"/>
      <c r="I109" s="77"/>
    </row>
    <row r="110" spans="2:9" ht="20.100000000000001" customHeight="1" x14ac:dyDescent="0.2"/>
    <row r="111" spans="2:9" ht="20.100000000000001" customHeight="1" x14ac:dyDescent="0.2"/>
    <row r="112" spans="2:9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</sheetData>
  <mergeCells count="2">
    <mergeCell ref="D4:I4"/>
    <mergeCell ref="B1:C1"/>
  </mergeCells>
  <conditionalFormatting sqref="I9:I31">
    <cfRule type="cellIs" dxfId="1" priority="2" stopIfTrue="1" operator="greaterThan">
      <formula>0.01</formula>
    </cfRule>
  </conditionalFormatting>
  <conditionalFormatting sqref="I6:I8">
    <cfRule type="cellIs" dxfId="0" priority="1" stopIfTrue="1" operator="greaterThan">
      <formula>0.01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0"/>
  <sheetViews>
    <sheetView workbookViewId="0">
      <pane ySplit="2" topLeftCell="A144" activePane="bottomLeft" state="frozen"/>
      <selection pane="bottomLeft" activeCell="E87" sqref="E87"/>
    </sheetView>
  </sheetViews>
  <sheetFormatPr defaultRowHeight="12.75" x14ac:dyDescent="0.2"/>
  <cols>
    <col min="1" max="1" width="5.42578125" style="119" customWidth="1"/>
    <col min="2" max="2" width="5.42578125" style="171" bestFit="1" customWidth="1"/>
    <col min="3" max="3" width="45.140625" style="171" bestFit="1" customWidth="1"/>
    <col min="4" max="5" width="12.42578125" style="110" bestFit="1" customWidth="1"/>
    <col min="6" max="6" width="2.42578125" style="118" customWidth="1"/>
    <col min="7" max="7" width="12.5703125" style="118" bestFit="1" customWidth="1"/>
    <col min="8" max="8" width="13.28515625" style="118" bestFit="1" customWidth="1"/>
    <col min="9" max="9" width="9.140625" style="118"/>
    <col min="10" max="16384" width="9.140625" style="119"/>
  </cols>
  <sheetData>
    <row r="1" spans="1:9" ht="16.5" thickBot="1" x14ac:dyDescent="0.25">
      <c r="A1" s="117" t="s">
        <v>157</v>
      </c>
      <c r="B1" s="117"/>
      <c r="C1" s="117"/>
      <c r="D1" s="117"/>
      <c r="E1" s="117"/>
    </row>
    <row r="2" spans="1:9" ht="13.5" thickBot="1" x14ac:dyDescent="0.25">
      <c r="A2" s="120" t="s">
        <v>0</v>
      </c>
      <c r="B2" s="121" t="s">
        <v>1</v>
      </c>
      <c r="C2" s="121" t="s">
        <v>2</v>
      </c>
      <c r="D2" s="122" t="s">
        <v>3</v>
      </c>
      <c r="E2" s="95" t="s">
        <v>4</v>
      </c>
      <c r="G2" s="123" t="s">
        <v>86</v>
      </c>
      <c r="H2" s="123" t="s">
        <v>87</v>
      </c>
    </row>
    <row r="3" spans="1:9" ht="13.5" thickBot="1" x14ac:dyDescent="0.25">
      <c r="A3" s="120"/>
      <c r="B3" s="121"/>
      <c r="C3" s="121"/>
      <c r="D3" s="122"/>
      <c r="E3" s="95"/>
      <c r="G3" s="124" t="s">
        <v>88</v>
      </c>
      <c r="H3" s="124" t="s">
        <v>89</v>
      </c>
      <c r="I3" s="119"/>
    </row>
    <row r="4" spans="1:9" ht="30" customHeight="1" thickBot="1" x14ac:dyDescent="0.3">
      <c r="A4" s="125" t="s">
        <v>5</v>
      </c>
      <c r="B4" s="126"/>
      <c r="C4" s="126"/>
      <c r="D4" s="127"/>
      <c r="E4" s="96"/>
    </row>
    <row r="5" spans="1:9" ht="20.100000000000001" customHeight="1" thickBot="1" x14ac:dyDescent="0.3">
      <c r="A5" s="128" t="s">
        <v>73</v>
      </c>
      <c r="B5" s="129"/>
      <c r="C5" s="126"/>
      <c r="D5" s="130"/>
      <c r="E5" s="97"/>
      <c r="G5" s="131"/>
      <c r="H5" s="131"/>
      <c r="I5" s="119"/>
    </row>
    <row r="6" spans="1:9" x14ac:dyDescent="0.2">
      <c r="A6" s="132">
        <v>0</v>
      </c>
      <c r="B6" s="133">
        <v>1111</v>
      </c>
      <c r="C6" s="133" t="s">
        <v>6</v>
      </c>
      <c r="D6" s="116">
        <v>25000</v>
      </c>
      <c r="E6" s="98">
        <v>0</v>
      </c>
      <c r="G6" s="134">
        <v>24000</v>
      </c>
      <c r="H6" s="134">
        <v>26000</v>
      </c>
    </row>
    <row r="7" spans="1:9" x14ac:dyDescent="0.2">
      <c r="A7" s="132">
        <v>0</v>
      </c>
      <c r="B7" s="133">
        <v>1112</v>
      </c>
      <c r="C7" s="133" t="s">
        <v>7</v>
      </c>
      <c r="D7" s="116">
        <v>500</v>
      </c>
      <c r="E7" s="98">
        <v>0</v>
      </c>
      <c r="G7" s="134">
        <v>500</v>
      </c>
      <c r="H7" s="134">
        <v>570</v>
      </c>
    </row>
    <row r="8" spans="1:9" x14ac:dyDescent="0.2">
      <c r="A8" s="132">
        <v>0</v>
      </c>
      <c r="B8" s="133">
        <v>1113</v>
      </c>
      <c r="C8" s="133" t="s">
        <v>8</v>
      </c>
      <c r="D8" s="116">
        <v>2400</v>
      </c>
      <c r="E8" s="98">
        <v>0</v>
      </c>
      <c r="G8" s="134">
        <v>2200</v>
      </c>
      <c r="H8" s="134">
        <v>2500</v>
      </c>
    </row>
    <row r="9" spans="1:9" x14ac:dyDescent="0.2">
      <c r="A9" s="132">
        <v>0</v>
      </c>
      <c r="B9" s="133">
        <v>1121</v>
      </c>
      <c r="C9" s="133" t="s">
        <v>9</v>
      </c>
      <c r="D9" s="116">
        <v>22500</v>
      </c>
      <c r="E9" s="98">
        <v>0</v>
      </c>
      <c r="G9" s="134">
        <v>21000</v>
      </c>
      <c r="H9" s="134">
        <v>22600</v>
      </c>
    </row>
    <row r="10" spans="1:9" x14ac:dyDescent="0.2">
      <c r="A10" s="132">
        <v>0</v>
      </c>
      <c r="B10" s="133">
        <v>1122</v>
      </c>
      <c r="C10" s="133" t="s">
        <v>10</v>
      </c>
      <c r="D10" s="116">
        <v>6000</v>
      </c>
      <c r="E10" s="98">
        <v>0</v>
      </c>
      <c r="G10" s="134">
        <v>6600</v>
      </c>
      <c r="H10" s="134">
        <v>6000</v>
      </c>
    </row>
    <row r="11" spans="1:9" x14ac:dyDescent="0.2">
      <c r="A11" s="132">
        <v>0</v>
      </c>
      <c r="B11" s="133">
        <v>1211</v>
      </c>
      <c r="C11" s="133" t="s">
        <v>11</v>
      </c>
      <c r="D11" s="116">
        <v>50000</v>
      </c>
      <c r="E11" s="98">
        <v>0</v>
      </c>
      <c r="G11" s="134">
        <v>48900</v>
      </c>
      <c r="H11" s="134">
        <v>49900</v>
      </c>
    </row>
    <row r="12" spans="1:9" x14ac:dyDescent="0.2">
      <c r="A12" s="132">
        <v>0</v>
      </c>
      <c r="B12" s="133">
        <v>1340</v>
      </c>
      <c r="C12" s="133" t="s">
        <v>12</v>
      </c>
      <c r="D12" s="116">
        <v>4400</v>
      </c>
      <c r="E12" s="98">
        <v>0</v>
      </c>
      <c r="G12" s="134">
        <v>4800</v>
      </c>
      <c r="H12" s="134">
        <v>4800</v>
      </c>
    </row>
    <row r="13" spans="1:9" x14ac:dyDescent="0.2">
      <c r="A13" s="132">
        <v>0</v>
      </c>
      <c r="B13" s="133">
        <v>1341</v>
      </c>
      <c r="C13" s="133" t="s">
        <v>13</v>
      </c>
      <c r="D13" s="116">
        <v>400</v>
      </c>
      <c r="E13" s="98">
        <v>0</v>
      </c>
      <c r="G13" s="134">
        <v>400</v>
      </c>
      <c r="H13" s="134">
        <v>411</v>
      </c>
    </row>
    <row r="14" spans="1:9" x14ac:dyDescent="0.2">
      <c r="A14" s="132">
        <v>0</v>
      </c>
      <c r="B14" s="133">
        <v>1343</v>
      </c>
      <c r="C14" s="133" t="s">
        <v>14</v>
      </c>
      <c r="D14" s="116">
        <v>150</v>
      </c>
      <c r="E14" s="98">
        <v>0</v>
      </c>
      <c r="G14" s="134">
        <v>110</v>
      </c>
      <c r="H14" s="134">
        <v>185</v>
      </c>
    </row>
    <row r="15" spans="1:9" x14ac:dyDescent="0.2">
      <c r="A15" s="132">
        <v>0</v>
      </c>
      <c r="B15" s="133">
        <v>1345</v>
      </c>
      <c r="C15" s="133" t="s">
        <v>15</v>
      </c>
      <c r="D15" s="116">
        <v>25</v>
      </c>
      <c r="E15" s="98">
        <v>0</v>
      </c>
      <c r="G15" s="134">
        <v>25</v>
      </c>
      <c r="H15" s="134">
        <v>76</v>
      </c>
    </row>
    <row r="16" spans="1:9" x14ac:dyDescent="0.2">
      <c r="A16" s="132">
        <v>0</v>
      </c>
      <c r="B16" s="133">
        <v>1361</v>
      </c>
      <c r="C16" s="133" t="s">
        <v>16</v>
      </c>
      <c r="D16" s="116">
        <v>34308</v>
      </c>
      <c r="E16" s="98">
        <v>0</v>
      </c>
      <c r="G16" s="134">
        <v>28475</v>
      </c>
      <c r="H16" s="134">
        <v>41000</v>
      </c>
    </row>
    <row r="17" spans="1:9" x14ac:dyDescent="0.2">
      <c r="A17" s="132">
        <v>0</v>
      </c>
      <c r="B17" s="133">
        <v>1381</v>
      </c>
      <c r="C17" s="133" t="s">
        <v>17</v>
      </c>
      <c r="D17" s="116">
        <v>500</v>
      </c>
      <c r="E17" s="98">
        <v>0</v>
      </c>
      <c r="G17" s="134">
        <v>1000</v>
      </c>
      <c r="H17" s="134">
        <v>542</v>
      </c>
    </row>
    <row r="18" spans="1:9" ht="13.5" thickBot="1" x14ac:dyDescent="0.25">
      <c r="A18" s="135">
        <v>0</v>
      </c>
      <c r="B18" s="136">
        <v>1511</v>
      </c>
      <c r="C18" s="136" t="s">
        <v>18</v>
      </c>
      <c r="D18" s="137">
        <v>12100</v>
      </c>
      <c r="E18" s="99">
        <v>0</v>
      </c>
      <c r="G18" s="134">
        <v>12100</v>
      </c>
      <c r="H18" s="134">
        <v>12100</v>
      </c>
    </row>
    <row r="19" spans="1:9" ht="13.5" thickBot="1" x14ac:dyDescent="0.25">
      <c r="A19" s="138"/>
      <c r="B19" s="139"/>
      <c r="C19" s="140" t="s">
        <v>97</v>
      </c>
      <c r="D19" s="141"/>
      <c r="E19" s="100"/>
      <c r="G19" s="134"/>
      <c r="H19" s="134">
        <f>172+40+6+382</f>
        <v>600</v>
      </c>
    </row>
    <row r="20" spans="1:9" ht="20.100000000000001" customHeight="1" thickBot="1" x14ac:dyDescent="0.3">
      <c r="A20" s="125" t="s">
        <v>74</v>
      </c>
      <c r="B20" s="142"/>
      <c r="C20" s="142"/>
      <c r="D20" s="143">
        <f>SUM(D6:D19)</f>
        <v>158283</v>
      </c>
      <c r="E20" s="101">
        <f>SUM(E6:E19)</f>
        <v>0</v>
      </c>
      <c r="G20" s="144">
        <f>SUM(G6:G19)</f>
        <v>150110</v>
      </c>
      <c r="H20" s="144">
        <f>SUM(H6:H19)</f>
        <v>167284</v>
      </c>
      <c r="I20" s="119"/>
    </row>
    <row r="21" spans="1:9" ht="13.5" thickBot="1" x14ac:dyDescent="0.25">
      <c r="A21" s="145"/>
      <c r="B21" s="145"/>
      <c r="C21" s="145"/>
      <c r="D21" s="102"/>
      <c r="E21" s="102"/>
      <c r="G21" s="146"/>
      <c r="H21" s="146"/>
      <c r="I21" s="119"/>
    </row>
    <row r="22" spans="1:9" ht="20.100000000000001" customHeight="1" thickBot="1" x14ac:dyDescent="0.3">
      <c r="A22" s="128" t="s">
        <v>75</v>
      </c>
      <c r="B22" s="129"/>
      <c r="C22" s="126"/>
      <c r="D22" s="130"/>
      <c r="E22" s="97"/>
      <c r="G22" s="147"/>
      <c r="H22" s="147"/>
      <c r="I22" s="119"/>
    </row>
    <row r="23" spans="1:9" ht="13.5" thickBot="1" x14ac:dyDescent="0.25">
      <c r="A23" s="112">
        <v>2169</v>
      </c>
      <c r="B23" s="148"/>
      <c r="C23" s="148" t="s">
        <v>20</v>
      </c>
      <c r="D23" s="149">
        <v>350</v>
      </c>
      <c r="E23" s="103">
        <v>0</v>
      </c>
      <c r="G23" s="134">
        <v>400</v>
      </c>
      <c r="H23" s="134">
        <v>360</v>
      </c>
    </row>
    <row r="24" spans="1:9" ht="13.5" thickBot="1" x14ac:dyDescent="0.25">
      <c r="A24" s="112">
        <v>2292</v>
      </c>
      <c r="B24" s="148"/>
      <c r="C24" s="148" t="s">
        <v>21</v>
      </c>
      <c r="D24" s="149">
        <v>7</v>
      </c>
      <c r="E24" s="103">
        <v>0</v>
      </c>
      <c r="G24" s="134">
        <v>7.26</v>
      </c>
      <c r="H24" s="134">
        <v>7.5</v>
      </c>
    </row>
    <row r="25" spans="1:9" ht="13.5" thickBot="1" x14ac:dyDescent="0.25">
      <c r="A25" s="112">
        <v>2299</v>
      </c>
      <c r="B25" s="148"/>
      <c r="C25" s="148" t="s">
        <v>22</v>
      </c>
      <c r="D25" s="149">
        <v>13000</v>
      </c>
      <c r="E25" s="103">
        <v>0</v>
      </c>
      <c r="G25" s="134">
        <v>5000</v>
      </c>
      <c r="H25" s="134">
        <v>7000</v>
      </c>
    </row>
    <row r="26" spans="1:9" ht="13.5" thickBot="1" x14ac:dyDescent="0.25">
      <c r="A26" s="112">
        <v>2310</v>
      </c>
      <c r="B26" s="148"/>
      <c r="C26" s="148" t="s">
        <v>23</v>
      </c>
      <c r="D26" s="149">
        <v>22130</v>
      </c>
      <c r="E26" s="103">
        <v>0</v>
      </c>
      <c r="G26" s="134">
        <v>22130</v>
      </c>
      <c r="H26" s="134">
        <v>23000</v>
      </c>
    </row>
    <row r="27" spans="1:9" ht="13.5" thickBot="1" x14ac:dyDescent="0.25">
      <c r="A27" s="112">
        <v>2321</v>
      </c>
      <c r="B27" s="148"/>
      <c r="C27" s="148" t="s">
        <v>24</v>
      </c>
      <c r="D27" s="149">
        <v>600</v>
      </c>
      <c r="E27" s="103">
        <v>0</v>
      </c>
      <c r="G27" s="134">
        <v>150</v>
      </c>
      <c r="H27" s="134">
        <v>750</v>
      </c>
    </row>
    <row r="28" spans="1:9" ht="13.5" thickBot="1" x14ac:dyDescent="0.25">
      <c r="A28" s="112">
        <v>3111</v>
      </c>
      <c r="B28" s="148"/>
      <c r="C28" s="148" t="s">
        <v>25</v>
      </c>
      <c r="D28" s="149">
        <v>0</v>
      </c>
      <c r="E28" s="103">
        <v>0</v>
      </c>
      <c r="G28" s="134">
        <v>1500</v>
      </c>
      <c r="H28" s="134">
        <v>1508</v>
      </c>
    </row>
    <row r="29" spans="1:9" ht="13.5" thickBot="1" x14ac:dyDescent="0.25">
      <c r="A29" s="112">
        <v>3113</v>
      </c>
      <c r="B29" s="148"/>
      <c r="C29" s="148" t="s">
        <v>26</v>
      </c>
      <c r="D29" s="149">
        <v>1300</v>
      </c>
      <c r="E29" s="103">
        <v>0</v>
      </c>
      <c r="G29" s="134">
        <v>6050</v>
      </c>
      <c r="H29" s="134">
        <v>6873</v>
      </c>
    </row>
    <row r="30" spans="1:9" ht="13.5" thickBot="1" x14ac:dyDescent="0.25">
      <c r="A30" s="112">
        <v>3231</v>
      </c>
      <c r="B30" s="148"/>
      <c r="C30" s="148" t="s">
        <v>27</v>
      </c>
      <c r="D30" s="149">
        <v>0</v>
      </c>
      <c r="E30" s="103">
        <v>0</v>
      </c>
      <c r="G30" s="134">
        <v>500</v>
      </c>
      <c r="H30" s="134">
        <v>500</v>
      </c>
    </row>
    <row r="31" spans="1:9" ht="13.5" thickBot="1" x14ac:dyDescent="0.25">
      <c r="A31" s="112">
        <v>3314</v>
      </c>
      <c r="B31" s="148"/>
      <c r="C31" s="148" t="s">
        <v>28</v>
      </c>
      <c r="D31" s="149">
        <v>55</v>
      </c>
      <c r="E31" s="103">
        <v>0</v>
      </c>
      <c r="G31" s="134">
        <v>50</v>
      </c>
      <c r="H31" s="134">
        <v>57</v>
      </c>
    </row>
    <row r="32" spans="1:9" ht="13.5" thickBot="1" x14ac:dyDescent="0.25">
      <c r="A32" s="112">
        <v>3349</v>
      </c>
      <c r="B32" s="148"/>
      <c r="C32" s="148" t="s">
        <v>91</v>
      </c>
      <c r="D32" s="149">
        <v>480</v>
      </c>
      <c r="E32" s="103">
        <v>0</v>
      </c>
      <c r="G32" s="134">
        <v>480</v>
      </c>
      <c r="H32" s="134">
        <v>500</v>
      </c>
    </row>
    <row r="33" spans="1:8" ht="13.5" thickBot="1" x14ac:dyDescent="0.25">
      <c r="A33" s="112">
        <v>3392</v>
      </c>
      <c r="B33" s="148"/>
      <c r="C33" s="148" t="s">
        <v>92</v>
      </c>
      <c r="D33" s="149">
        <v>355</v>
      </c>
      <c r="E33" s="103">
        <v>0</v>
      </c>
      <c r="G33" s="134">
        <v>200</v>
      </c>
      <c r="H33" s="134">
        <v>330</v>
      </c>
    </row>
    <row r="34" spans="1:8" ht="13.5" thickBot="1" x14ac:dyDescent="0.25">
      <c r="A34" s="112">
        <v>3399</v>
      </c>
      <c r="B34" s="148"/>
      <c r="C34" s="148" t="s">
        <v>93</v>
      </c>
      <c r="D34" s="149">
        <v>240</v>
      </c>
      <c r="E34" s="103">
        <v>0</v>
      </c>
      <c r="G34" s="134">
        <v>240</v>
      </c>
      <c r="H34" s="134">
        <v>300</v>
      </c>
    </row>
    <row r="35" spans="1:8" ht="13.5" thickBot="1" x14ac:dyDescent="0.25">
      <c r="A35" s="112">
        <v>3612</v>
      </c>
      <c r="B35" s="148"/>
      <c r="C35" s="148" t="s">
        <v>29</v>
      </c>
      <c r="D35" s="149">
        <v>740</v>
      </c>
      <c r="E35" s="103">
        <v>0</v>
      </c>
      <c r="G35" s="134">
        <v>537</v>
      </c>
      <c r="H35" s="134">
        <v>750</v>
      </c>
    </row>
    <row r="36" spans="1:8" ht="13.5" thickBot="1" x14ac:dyDescent="0.25">
      <c r="A36" s="112">
        <v>3613</v>
      </c>
      <c r="B36" s="148"/>
      <c r="C36" s="148" t="s">
        <v>30</v>
      </c>
      <c r="D36" s="149">
        <v>260.02</v>
      </c>
      <c r="E36" s="103">
        <v>0</v>
      </c>
      <c r="G36" s="134">
        <v>307.33</v>
      </c>
      <c r="H36" s="134">
        <v>830</v>
      </c>
    </row>
    <row r="37" spans="1:8" ht="13.5" thickBot="1" x14ac:dyDescent="0.25">
      <c r="A37" s="112">
        <v>3632</v>
      </c>
      <c r="B37" s="148"/>
      <c r="C37" s="148" t="s">
        <v>31</v>
      </c>
      <c r="D37" s="149">
        <v>50</v>
      </c>
      <c r="E37" s="103">
        <v>0</v>
      </c>
      <c r="G37" s="134">
        <v>50</v>
      </c>
      <c r="H37" s="134">
        <v>66</v>
      </c>
    </row>
    <row r="38" spans="1:8" ht="13.5" thickBot="1" x14ac:dyDescent="0.25">
      <c r="A38" s="112">
        <v>3636</v>
      </c>
      <c r="B38" s="148"/>
      <c r="C38" s="148" t="s">
        <v>32</v>
      </c>
      <c r="D38" s="149">
        <v>300</v>
      </c>
      <c r="E38" s="103">
        <v>0</v>
      </c>
      <c r="G38" s="134">
        <v>300</v>
      </c>
      <c r="H38" s="134">
        <v>380</v>
      </c>
    </row>
    <row r="39" spans="1:8" ht="13.5" thickBot="1" x14ac:dyDescent="0.25">
      <c r="A39" s="112">
        <v>3639</v>
      </c>
      <c r="B39" s="148"/>
      <c r="C39" s="148" t="s">
        <v>33</v>
      </c>
      <c r="D39" s="149">
        <v>25</v>
      </c>
      <c r="E39" s="103">
        <v>0</v>
      </c>
      <c r="G39" s="134">
        <v>25</v>
      </c>
      <c r="H39" s="134">
        <v>26</v>
      </c>
    </row>
    <row r="40" spans="1:8" ht="13.5" thickBot="1" x14ac:dyDescent="0.25">
      <c r="A40" s="112">
        <v>3723</v>
      </c>
      <c r="B40" s="148"/>
      <c r="C40" s="148" t="s">
        <v>34</v>
      </c>
      <c r="D40" s="149">
        <v>80</v>
      </c>
      <c r="E40" s="103">
        <v>0</v>
      </c>
      <c r="G40" s="134">
        <v>80</v>
      </c>
      <c r="H40" s="134">
        <v>180</v>
      </c>
    </row>
    <row r="41" spans="1:8" ht="13.5" thickBot="1" x14ac:dyDescent="0.25">
      <c r="A41" s="112">
        <v>3725</v>
      </c>
      <c r="B41" s="148"/>
      <c r="C41" s="148" t="s">
        <v>35</v>
      </c>
      <c r="D41" s="149">
        <v>880</v>
      </c>
      <c r="E41" s="103">
        <v>0</v>
      </c>
      <c r="G41" s="134">
        <v>1280</v>
      </c>
      <c r="H41" s="134">
        <v>940</v>
      </c>
    </row>
    <row r="42" spans="1:8" ht="13.5" thickBot="1" x14ac:dyDescent="0.25">
      <c r="A42" s="112">
        <v>3769</v>
      </c>
      <c r="B42" s="148"/>
      <c r="C42" s="148" t="s">
        <v>36</v>
      </c>
      <c r="D42" s="149">
        <v>0</v>
      </c>
      <c r="E42" s="103">
        <v>0</v>
      </c>
      <c r="G42" s="134">
        <v>300</v>
      </c>
      <c r="H42" s="134">
        <v>201</v>
      </c>
    </row>
    <row r="43" spans="1:8" ht="13.5" thickBot="1" x14ac:dyDescent="0.25">
      <c r="A43" s="112">
        <v>4350</v>
      </c>
      <c r="B43" s="148"/>
      <c r="C43" s="148" t="s">
        <v>37</v>
      </c>
      <c r="D43" s="149">
        <v>2040</v>
      </c>
      <c r="E43" s="103">
        <v>0</v>
      </c>
      <c r="G43" s="134">
        <v>2020</v>
      </c>
      <c r="H43" s="134">
        <v>2000</v>
      </c>
    </row>
    <row r="44" spans="1:8" ht="13.5" thickBot="1" x14ac:dyDescent="0.25">
      <c r="A44" s="112">
        <v>4351</v>
      </c>
      <c r="B44" s="148"/>
      <c r="C44" s="148" t="s">
        <v>94</v>
      </c>
      <c r="D44" s="149">
        <v>1300</v>
      </c>
      <c r="E44" s="103">
        <v>0</v>
      </c>
      <c r="G44" s="134">
        <v>1120</v>
      </c>
      <c r="H44" s="134">
        <v>1150</v>
      </c>
    </row>
    <row r="45" spans="1:8" ht="13.5" thickBot="1" x14ac:dyDescent="0.25">
      <c r="A45" s="112">
        <v>5311</v>
      </c>
      <c r="B45" s="148"/>
      <c r="C45" s="148" t="s">
        <v>95</v>
      </c>
      <c r="D45" s="149">
        <v>1450</v>
      </c>
      <c r="E45" s="103">
        <v>0</v>
      </c>
      <c r="G45" s="134">
        <v>1450</v>
      </c>
      <c r="H45" s="134">
        <v>1480</v>
      </c>
    </row>
    <row r="46" spans="1:8" ht="13.5" thickBot="1" x14ac:dyDescent="0.25">
      <c r="A46" s="112">
        <v>6171</v>
      </c>
      <c r="B46" s="148"/>
      <c r="C46" s="148" t="s">
        <v>40</v>
      </c>
      <c r="D46" s="149">
        <v>453.5</v>
      </c>
      <c r="E46" s="103">
        <v>0</v>
      </c>
      <c r="G46" s="134">
        <v>522</v>
      </c>
      <c r="H46" s="134">
        <v>750</v>
      </c>
    </row>
    <row r="47" spans="1:8" ht="13.5" thickBot="1" x14ac:dyDescent="0.25">
      <c r="A47" s="112">
        <v>6310</v>
      </c>
      <c r="B47" s="148"/>
      <c r="C47" s="148" t="s">
        <v>96</v>
      </c>
      <c r="D47" s="149">
        <v>500</v>
      </c>
      <c r="E47" s="103">
        <v>0</v>
      </c>
      <c r="G47" s="134">
        <v>150</v>
      </c>
      <c r="H47" s="134">
        <v>170</v>
      </c>
    </row>
    <row r="48" spans="1:8" ht="13.5" thickBot="1" x14ac:dyDescent="0.25">
      <c r="A48" s="112"/>
      <c r="B48" s="148"/>
      <c r="C48" s="140" t="s">
        <v>97</v>
      </c>
      <c r="D48" s="149"/>
      <c r="E48" s="103"/>
      <c r="G48" s="150"/>
      <c r="H48" s="150">
        <f>200+6+177+67+50+23+2+51+45+251+54+196</f>
        <v>1122</v>
      </c>
    </row>
    <row r="49" spans="1:9" ht="20.100000000000001" customHeight="1" thickBot="1" x14ac:dyDescent="0.3">
      <c r="A49" s="125" t="s">
        <v>78</v>
      </c>
      <c r="B49" s="142"/>
      <c r="C49" s="142"/>
      <c r="D49" s="143">
        <f>SUM(D23:D48)</f>
        <v>46595.519999999997</v>
      </c>
      <c r="E49" s="101">
        <f>SUM(E23:E48)</f>
        <v>0</v>
      </c>
      <c r="G49" s="1">
        <f>SUM(G23:G48)</f>
        <v>44848.590000000004</v>
      </c>
      <c r="H49" s="1">
        <f>SUM(H23:H48)</f>
        <v>51230.5</v>
      </c>
      <c r="I49" s="119"/>
    </row>
    <row r="50" spans="1:9" ht="13.5" thickBot="1" x14ac:dyDescent="0.25">
      <c r="A50" s="145"/>
      <c r="B50" s="145"/>
      <c r="C50" s="145"/>
      <c r="D50" s="102"/>
      <c r="E50" s="102"/>
      <c r="G50" s="146"/>
      <c r="H50" s="146"/>
      <c r="I50" s="119"/>
    </row>
    <row r="51" spans="1:9" ht="20.100000000000001" customHeight="1" thickBot="1" x14ac:dyDescent="0.3">
      <c r="A51" s="128" t="s">
        <v>79</v>
      </c>
      <c r="B51" s="129"/>
      <c r="C51" s="126"/>
      <c r="D51" s="130"/>
      <c r="E51" s="97"/>
      <c r="G51" s="147"/>
      <c r="H51" s="147"/>
      <c r="I51" s="119"/>
    </row>
    <row r="52" spans="1:9" ht="13.5" thickBot="1" x14ac:dyDescent="0.25">
      <c r="A52" s="112">
        <v>2321</v>
      </c>
      <c r="B52" s="148"/>
      <c r="C52" s="148" t="s">
        <v>24</v>
      </c>
      <c r="D52" s="149">
        <v>720</v>
      </c>
      <c r="E52" s="103">
        <v>0</v>
      </c>
      <c r="G52" s="134">
        <v>1000</v>
      </c>
      <c r="H52" s="134">
        <v>1000</v>
      </c>
    </row>
    <row r="53" spans="1:9" ht="13.5" thickBot="1" x14ac:dyDescent="0.25">
      <c r="A53" s="112">
        <v>3636</v>
      </c>
      <c r="B53" s="148"/>
      <c r="C53" s="148" t="s">
        <v>32</v>
      </c>
      <c r="D53" s="149">
        <v>620</v>
      </c>
      <c r="E53" s="103">
        <v>0</v>
      </c>
      <c r="G53" s="134">
        <v>5120</v>
      </c>
      <c r="H53" s="134">
        <v>1316</v>
      </c>
    </row>
    <row r="54" spans="1:9" ht="15.75" thickBot="1" x14ac:dyDescent="0.3">
      <c r="A54" s="125" t="s">
        <v>80</v>
      </c>
      <c r="B54" s="142"/>
      <c r="C54" s="142"/>
      <c r="D54" s="143">
        <f>SUM(D52:D53)</f>
        <v>1340</v>
      </c>
      <c r="E54" s="101">
        <f>SUM(E52:E53)</f>
        <v>0</v>
      </c>
      <c r="G54" s="1">
        <f>SUM(G52:G53)</f>
        <v>6120</v>
      </c>
      <c r="H54" s="1">
        <f>SUM(H52:H53)</f>
        <v>2316</v>
      </c>
      <c r="I54" s="119"/>
    </row>
    <row r="55" spans="1:9" ht="13.5" thickBot="1" x14ac:dyDescent="0.25">
      <c r="A55" s="145"/>
      <c r="B55" s="145"/>
      <c r="C55" s="145"/>
      <c r="D55" s="102"/>
      <c r="E55" s="102"/>
      <c r="G55" s="146"/>
      <c r="H55" s="146"/>
      <c r="I55" s="119"/>
    </row>
    <row r="56" spans="1:9" ht="15.75" thickBot="1" x14ac:dyDescent="0.3">
      <c r="A56" s="128" t="s">
        <v>81</v>
      </c>
      <c r="B56" s="129"/>
      <c r="C56" s="126"/>
      <c r="D56" s="130"/>
      <c r="E56" s="97"/>
      <c r="G56" s="131"/>
      <c r="H56" s="131"/>
      <c r="I56" s="119"/>
    </row>
    <row r="57" spans="1:9" x14ac:dyDescent="0.2">
      <c r="A57" s="132">
        <v>0</v>
      </c>
      <c r="B57" s="133">
        <v>4112</v>
      </c>
      <c r="C57" s="133" t="s">
        <v>41</v>
      </c>
      <c r="D57" s="116">
        <v>70174.899999999994</v>
      </c>
      <c r="E57" s="98">
        <v>0</v>
      </c>
      <c r="G57" s="134">
        <v>62500</v>
      </c>
      <c r="H57" s="134">
        <v>65347</v>
      </c>
    </row>
    <row r="58" spans="1:9" x14ac:dyDescent="0.2">
      <c r="A58" s="132">
        <v>0</v>
      </c>
      <c r="B58" s="133">
        <v>4116</v>
      </c>
      <c r="C58" s="133" t="s">
        <v>42</v>
      </c>
      <c r="D58" s="116">
        <v>30289.48</v>
      </c>
      <c r="E58" s="98">
        <v>0</v>
      </c>
      <c r="G58" s="134">
        <v>28761.94</v>
      </c>
      <c r="H58" s="134">
        <v>29886</v>
      </c>
    </row>
    <row r="59" spans="1:9" x14ac:dyDescent="0.2">
      <c r="A59" s="132">
        <v>0</v>
      </c>
      <c r="B59" s="133">
        <v>4121</v>
      </c>
      <c r="C59" s="133" t="s">
        <v>43</v>
      </c>
      <c r="D59" s="116">
        <v>3363.16</v>
      </c>
      <c r="E59" s="98">
        <v>0</v>
      </c>
      <c r="G59" s="134">
        <v>3530.79</v>
      </c>
      <c r="H59" s="134">
        <v>3531</v>
      </c>
    </row>
    <row r="60" spans="1:9" ht="13.5" thickBot="1" x14ac:dyDescent="0.25">
      <c r="A60" s="132">
        <v>0</v>
      </c>
      <c r="B60" s="133">
        <v>4216</v>
      </c>
      <c r="C60" s="133" t="s">
        <v>44</v>
      </c>
      <c r="D60" s="116">
        <v>45185.760000000002</v>
      </c>
      <c r="E60" s="98">
        <v>0</v>
      </c>
      <c r="G60" s="134">
        <v>405</v>
      </c>
      <c r="H60" s="134">
        <v>42006</v>
      </c>
    </row>
    <row r="61" spans="1:9" ht="13.5" thickBot="1" x14ac:dyDescent="0.25">
      <c r="A61" s="112">
        <v>0</v>
      </c>
      <c r="B61" s="148"/>
      <c r="C61" s="148" t="s">
        <v>19</v>
      </c>
      <c r="D61" s="149">
        <v>149013.29999999999</v>
      </c>
      <c r="E61" s="103">
        <v>0</v>
      </c>
      <c r="G61" s="1">
        <f>SUM(G57:G60)</f>
        <v>95197.73</v>
      </c>
      <c r="H61" s="1">
        <f>SUM(H57:H60)</f>
        <v>140770</v>
      </c>
    </row>
    <row r="62" spans="1:9" x14ac:dyDescent="0.2">
      <c r="A62" s="132">
        <v>6330</v>
      </c>
      <c r="B62" s="133">
        <v>4134</v>
      </c>
      <c r="C62" s="133" t="s">
        <v>77</v>
      </c>
      <c r="D62" s="116">
        <v>5600</v>
      </c>
      <c r="E62" s="98">
        <v>0</v>
      </c>
      <c r="G62" s="134">
        <v>0</v>
      </c>
      <c r="H62" s="134">
        <v>0</v>
      </c>
    </row>
    <row r="63" spans="1:9" ht="13.5" thickBot="1" x14ac:dyDescent="0.25">
      <c r="A63" s="132">
        <v>6330</v>
      </c>
      <c r="B63" s="133">
        <v>4139</v>
      </c>
      <c r="C63" s="133" t="s">
        <v>76</v>
      </c>
      <c r="D63" s="116">
        <v>5600</v>
      </c>
      <c r="E63" s="98">
        <v>0</v>
      </c>
      <c r="G63" s="134">
        <v>0</v>
      </c>
      <c r="H63" s="134">
        <v>0</v>
      </c>
    </row>
    <row r="64" spans="1:9" ht="13.5" thickBot="1" x14ac:dyDescent="0.25">
      <c r="A64" s="112">
        <v>6330</v>
      </c>
      <c r="B64" s="148"/>
      <c r="C64" s="148" t="s">
        <v>45</v>
      </c>
      <c r="D64" s="149">
        <v>11200</v>
      </c>
      <c r="E64" s="103">
        <v>0</v>
      </c>
      <c r="G64" s="1">
        <f>SUM(G62:G63)</f>
        <v>0</v>
      </c>
      <c r="H64" s="1">
        <f>SUM(H62:H63)</f>
        <v>0</v>
      </c>
    </row>
    <row r="65" spans="1:9" ht="13.5" thickBot="1" x14ac:dyDescent="0.25">
      <c r="A65" s="112"/>
      <c r="B65" s="148"/>
      <c r="C65" s="140" t="s">
        <v>97</v>
      </c>
      <c r="D65" s="149"/>
      <c r="E65" s="103"/>
      <c r="G65" s="1"/>
      <c r="H65" s="1">
        <f>201+1720+5000+480</f>
        <v>7401</v>
      </c>
    </row>
    <row r="66" spans="1:9" ht="15.75" thickBot="1" x14ac:dyDescent="0.3">
      <c r="A66" s="125" t="s">
        <v>82</v>
      </c>
      <c r="B66" s="142"/>
      <c r="C66" s="142"/>
      <c r="D66" s="143">
        <f>SUM(D61,D64)</f>
        <v>160213.29999999999</v>
      </c>
      <c r="E66" s="101">
        <f>SUM(E61,E64)</f>
        <v>0</v>
      </c>
      <c r="G66" s="144">
        <f>SUM(G61,G64)+G65</f>
        <v>95197.73</v>
      </c>
      <c r="H66" s="144">
        <f>SUM(H61,H64)+H65</f>
        <v>148171</v>
      </c>
      <c r="I66" s="119"/>
    </row>
    <row r="67" spans="1:9" ht="30" customHeight="1" thickBot="1" x14ac:dyDescent="0.3">
      <c r="A67" s="125"/>
      <c r="B67" s="126"/>
      <c r="C67" s="126" t="s">
        <v>46</v>
      </c>
      <c r="D67" s="143">
        <f>SUM(D66,D54,D49,D20)</f>
        <v>366431.81999999995</v>
      </c>
      <c r="E67" s="104">
        <f t="shared" ref="E67" si="0">SUM(E66,E54,E49,E20)</f>
        <v>0</v>
      </c>
      <c r="G67" s="151">
        <f>SUM(G66,G54,G49,G20)</f>
        <v>296276.32</v>
      </c>
      <c r="H67" s="151">
        <f>SUM(H66,H54,H49,H20)</f>
        <v>369001.5</v>
      </c>
      <c r="I67" s="119"/>
    </row>
    <row r="68" spans="1:9" ht="30" customHeight="1" thickBot="1" x14ac:dyDescent="0.3">
      <c r="A68" s="152"/>
      <c r="B68" s="153"/>
      <c r="C68" s="154"/>
      <c r="D68" s="106"/>
      <c r="E68" s="106"/>
      <c r="G68" s="155"/>
      <c r="H68" s="155"/>
      <c r="I68" s="119"/>
    </row>
    <row r="69" spans="1:9" ht="30" customHeight="1" thickBot="1" x14ac:dyDescent="0.3">
      <c r="A69" s="125" t="s">
        <v>47</v>
      </c>
      <c r="B69" s="126"/>
      <c r="C69" s="126"/>
      <c r="D69" s="127"/>
      <c r="E69" s="96"/>
      <c r="G69" s="123" t="s">
        <v>86</v>
      </c>
      <c r="H69" s="123" t="s">
        <v>87</v>
      </c>
    </row>
    <row r="70" spans="1:9" ht="20.100000000000001" customHeight="1" thickBot="1" x14ac:dyDescent="0.3">
      <c r="A70" s="128" t="s">
        <v>90</v>
      </c>
      <c r="B70" s="129"/>
      <c r="C70" s="126"/>
      <c r="D70" s="130"/>
      <c r="E70" s="97"/>
      <c r="G70" s="124" t="s">
        <v>88</v>
      </c>
      <c r="H70" s="124" t="s">
        <v>89</v>
      </c>
      <c r="I70" s="119"/>
    </row>
    <row r="71" spans="1:9" ht="13.5" thickBot="1" x14ac:dyDescent="0.25">
      <c r="A71" s="112">
        <v>1014</v>
      </c>
      <c r="B71" s="148"/>
      <c r="C71" s="148" t="s">
        <v>48</v>
      </c>
      <c r="D71" s="149">
        <v>0</v>
      </c>
      <c r="E71" s="103">
        <v>200</v>
      </c>
      <c r="G71" s="134">
        <v>0</v>
      </c>
      <c r="H71" s="134">
        <v>52</v>
      </c>
    </row>
    <row r="72" spans="1:9" ht="13.5" thickBot="1" x14ac:dyDescent="0.25">
      <c r="A72" s="112">
        <v>2212</v>
      </c>
      <c r="B72" s="148"/>
      <c r="C72" s="148" t="s">
        <v>49</v>
      </c>
      <c r="D72" s="149">
        <v>0</v>
      </c>
      <c r="E72" s="103">
        <v>14290.2</v>
      </c>
      <c r="G72" s="134">
        <v>1410.2</v>
      </c>
      <c r="H72" s="134">
        <v>1867</v>
      </c>
    </row>
    <row r="73" spans="1:9" ht="13.5" thickBot="1" x14ac:dyDescent="0.25">
      <c r="A73" s="112">
        <v>2219</v>
      </c>
      <c r="B73" s="148"/>
      <c r="C73" s="148" t="s">
        <v>50</v>
      </c>
      <c r="D73" s="149">
        <v>0</v>
      </c>
      <c r="E73" s="103">
        <v>304.5</v>
      </c>
      <c r="G73" s="134">
        <v>1024.5</v>
      </c>
      <c r="H73" s="134">
        <v>398</v>
      </c>
    </row>
    <row r="74" spans="1:9" ht="13.5" thickBot="1" x14ac:dyDescent="0.25">
      <c r="A74" s="112">
        <v>2229</v>
      </c>
      <c r="B74" s="148"/>
      <c r="C74" s="148" t="s">
        <v>51</v>
      </c>
      <c r="D74" s="149">
        <v>0</v>
      </c>
      <c r="E74" s="103">
        <v>100</v>
      </c>
      <c r="G74" s="134">
        <v>170</v>
      </c>
      <c r="H74" s="134">
        <v>33</v>
      </c>
    </row>
    <row r="75" spans="1:9" ht="13.5" thickBot="1" x14ac:dyDescent="0.25">
      <c r="A75" s="112">
        <v>2292</v>
      </c>
      <c r="B75" s="148"/>
      <c r="C75" s="148" t="s">
        <v>21</v>
      </c>
      <c r="D75" s="149">
        <v>0</v>
      </c>
      <c r="E75" s="103">
        <v>788</v>
      </c>
      <c r="G75" s="134">
        <v>760.11</v>
      </c>
      <c r="H75" s="134">
        <v>768</v>
      </c>
    </row>
    <row r="76" spans="1:9" ht="13.5" thickBot="1" x14ac:dyDescent="0.25">
      <c r="A76" s="112">
        <v>2310</v>
      </c>
      <c r="B76" s="148"/>
      <c r="C76" s="148" t="s">
        <v>23</v>
      </c>
      <c r="D76" s="149">
        <v>0</v>
      </c>
      <c r="E76" s="103">
        <v>10674.25</v>
      </c>
      <c r="G76" s="134">
        <v>7990.43</v>
      </c>
      <c r="H76" s="134">
        <v>8180</v>
      </c>
    </row>
    <row r="77" spans="1:9" ht="13.5" thickBot="1" x14ac:dyDescent="0.25">
      <c r="A77" s="112">
        <v>2321</v>
      </c>
      <c r="B77" s="148"/>
      <c r="C77" s="148" t="s">
        <v>24</v>
      </c>
      <c r="D77" s="149">
        <v>0</v>
      </c>
      <c r="E77" s="103">
        <v>6770</v>
      </c>
      <c r="G77" s="134">
        <v>6373</v>
      </c>
      <c r="H77" s="134">
        <v>5441</v>
      </c>
    </row>
    <row r="78" spans="1:9" ht="13.5" thickBot="1" x14ac:dyDescent="0.25">
      <c r="A78" s="112">
        <v>3111</v>
      </c>
      <c r="B78" s="148"/>
      <c r="C78" s="148" t="s">
        <v>25</v>
      </c>
      <c r="D78" s="149">
        <v>0</v>
      </c>
      <c r="E78" s="103">
        <f>5593.47+450</f>
        <v>6043.47</v>
      </c>
      <c r="G78" s="134">
        <v>5376.05</v>
      </c>
      <c r="H78" s="134">
        <v>5700</v>
      </c>
    </row>
    <row r="79" spans="1:9" ht="13.5" thickBot="1" x14ac:dyDescent="0.25">
      <c r="A79" s="112">
        <v>3113</v>
      </c>
      <c r="B79" s="148"/>
      <c r="C79" s="148" t="s">
        <v>26</v>
      </c>
      <c r="D79" s="149">
        <v>0</v>
      </c>
      <c r="E79" s="103">
        <v>12003</v>
      </c>
      <c r="G79" s="134">
        <v>11861.31</v>
      </c>
      <c r="H79" s="134">
        <v>13697</v>
      </c>
    </row>
    <row r="80" spans="1:9" ht="13.5" thickBot="1" x14ac:dyDescent="0.25">
      <c r="A80" s="112">
        <v>3231</v>
      </c>
      <c r="B80" s="148"/>
      <c r="C80" s="148" t="s">
        <v>27</v>
      </c>
      <c r="D80" s="149">
        <v>0</v>
      </c>
      <c r="E80" s="103">
        <f>489.51+3.43</f>
        <v>492.94</v>
      </c>
      <c r="G80" s="134">
        <v>462.2</v>
      </c>
      <c r="H80" s="134">
        <v>490</v>
      </c>
    </row>
    <row r="81" spans="1:8" ht="13.5" thickBot="1" x14ac:dyDescent="0.25">
      <c r="A81" s="112">
        <v>3314</v>
      </c>
      <c r="B81" s="148"/>
      <c r="C81" s="148" t="s">
        <v>28</v>
      </c>
      <c r="D81" s="149">
        <v>0</v>
      </c>
      <c r="E81" s="103">
        <v>635.20000000000005</v>
      </c>
      <c r="G81" s="134">
        <v>219</v>
      </c>
      <c r="H81" s="134">
        <v>656</v>
      </c>
    </row>
    <row r="82" spans="1:8" ht="13.5" thickBot="1" x14ac:dyDescent="0.25">
      <c r="A82" s="112">
        <v>3319</v>
      </c>
      <c r="B82" s="148"/>
      <c r="C82" s="148" t="s">
        <v>99</v>
      </c>
      <c r="D82" s="149">
        <v>0</v>
      </c>
      <c r="E82" s="103">
        <v>24</v>
      </c>
      <c r="G82" s="134">
        <v>23</v>
      </c>
      <c r="H82" s="134">
        <v>18</v>
      </c>
    </row>
    <row r="83" spans="1:8" ht="13.5" thickBot="1" x14ac:dyDescent="0.25">
      <c r="A83" s="112">
        <v>3326</v>
      </c>
      <c r="B83" s="148"/>
      <c r="C83" s="148" t="s">
        <v>52</v>
      </c>
      <c r="D83" s="149">
        <v>0</v>
      </c>
      <c r="E83" s="103">
        <v>8</v>
      </c>
      <c r="G83" s="134">
        <v>6</v>
      </c>
      <c r="H83" s="134">
        <v>2</v>
      </c>
    </row>
    <row r="84" spans="1:8" ht="13.5" thickBot="1" x14ac:dyDescent="0.25">
      <c r="A84" s="112">
        <v>3349</v>
      </c>
      <c r="B84" s="148"/>
      <c r="C84" s="148" t="s">
        <v>91</v>
      </c>
      <c r="D84" s="149">
        <v>0</v>
      </c>
      <c r="E84" s="103">
        <v>938</v>
      </c>
      <c r="G84" s="134">
        <v>932</v>
      </c>
      <c r="H84" s="134">
        <v>919</v>
      </c>
    </row>
    <row r="85" spans="1:8" ht="13.5" thickBot="1" x14ac:dyDescent="0.25">
      <c r="A85" s="112">
        <v>3392</v>
      </c>
      <c r="B85" s="148"/>
      <c r="C85" s="148" t="s">
        <v>92</v>
      </c>
      <c r="D85" s="149">
        <v>0</v>
      </c>
      <c r="E85" s="103">
        <v>447</v>
      </c>
      <c r="G85" s="134">
        <v>307</v>
      </c>
      <c r="H85" s="134">
        <v>376</v>
      </c>
    </row>
    <row r="86" spans="1:8" ht="13.5" thickBot="1" x14ac:dyDescent="0.25">
      <c r="A86" s="112">
        <v>3399</v>
      </c>
      <c r="B86" s="148"/>
      <c r="C86" s="148" t="s">
        <v>93</v>
      </c>
      <c r="D86" s="149">
        <v>0</v>
      </c>
      <c r="E86" s="103">
        <v>2243</v>
      </c>
      <c r="G86" s="134">
        <v>2013</v>
      </c>
      <c r="H86" s="134">
        <v>2033</v>
      </c>
    </row>
    <row r="87" spans="1:8" ht="13.5" thickBot="1" x14ac:dyDescent="0.25">
      <c r="A87" s="112">
        <v>3412</v>
      </c>
      <c r="B87" s="148"/>
      <c r="C87" s="148" t="s">
        <v>100</v>
      </c>
      <c r="D87" s="149">
        <v>0</v>
      </c>
      <c r="E87" s="103">
        <v>390</v>
      </c>
      <c r="G87" s="134">
        <v>281</v>
      </c>
      <c r="H87" s="134">
        <v>153</v>
      </c>
    </row>
    <row r="88" spans="1:8" ht="13.5" thickBot="1" x14ac:dyDescent="0.25">
      <c r="A88" s="112">
        <v>3421</v>
      </c>
      <c r="B88" s="148"/>
      <c r="C88" s="148" t="s">
        <v>53</v>
      </c>
      <c r="D88" s="149">
        <v>0</v>
      </c>
      <c r="E88" s="103">
        <f>1150+100</f>
        <v>1250</v>
      </c>
      <c r="G88" s="134">
        <v>1150</v>
      </c>
      <c r="H88" s="134">
        <v>1190</v>
      </c>
    </row>
    <row r="89" spans="1:8" ht="13.5" thickBot="1" x14ac:dyDescent="0.25">
      <c r="A89" s="112">
        <v>3612</v>
      </c>
      <c r="B89" s="148"/>
      <c r="C89" s="148" t="s">
        <v>29</v>
      </c>
      <c r="D89" s="149">
        <v>0</v>
      </c>
      <c r="E89" s="103">
        <v>133</v>
      </c>
      <c r="G89" s="134">
        <v>198</v>
      </c>
      <c r="H89" s="134">
        <v>123</v>
      </c>
    </row>
    <row r="90" spans="1:8" ht="13.5" thickBot="1" x14ac:dyDescent="0.25">
      <c r="A90" s="112">
        <v>3613</v>
      </c>
      <c r="B90" s="148"/>
      <c r="C90" s="148" t="s">
        <v>30</v>
      </c>
      <c r="D90" s="149">
        <v>0</v>
      </c>
      <c r="E90" s="103">
        <v>633</v>
      </c>
      <c r="G90" s="134">
        <v>75</v>
      </c>
      <c r="H90" s="134">
        <v>199</v>
      </c>
    </row>
    <row r="91" spans="1:8" ht="13.5" thickBot="1" x14ac:dyDescent="0.25">
      <c r="A91" s="112">
        <v>3631</v>
      </c>
      <c r="B91" s="148"/>
      <c r="C91" s="148" t="s">
        <v>54</v>
      </c>
      <c r="D91" s="149">
        <v>0</v>
      </c>
      <c r="E91" s="103">
        <v>2170</v>
      </c>
      <c r="G91" s="134">
        <v>2170</v>
      </c>
      <c r="H91" s="134">
        <v>2288</v>
      </c>
    </row>
    <row r="92" spans="1:8" ht="13.5" thickBot="1" x14ac:dyDescent="0.25">
      <c r="A92" s="112">
        <v>3632</v>
      </c>
      <c r="B92" s="148"/>
      <c r="C92" s="148" t="s">
        <v>31</v>
      </c>
      <c r="D92" s="149">
        <v>0</v>
      </c>
      <c r="E92" s="103">
        <v>226.1</v>
      </c>
      <c r="G92" s="134">
        <v>357.9</v>
      </c>
      <c r="H92" s="134">
        <v>169</v>
      </c>
    </row>
    <row r="93" spans="1:8" ht="13.5" thickBot="1" x14ac:dyDescent="0.25">
      <c r="A93" s="112">
        <v>3633</v>
      </c>
      <c r="B93" s="148"/>
      <c r="C93" s="148" t="s">
        <v>55</v>
      </c>
      <c r="D93" s="149">
        <v>0</v>
      </c>
      <c r="E93" s="103">
        <v>30</v>
      </c>
      <c r="G93" s="134">
        <v>30</v>
      </c>
      <c r="H93" s="134">
        <v>30</v>
      </c>
    </row>
    <row r="94" spans="1:8" ht="13.5" thickBot="1" x14ac:dyDescent="0.25">
      <c r="A94" s="112">
        <v>3635</v>
      </c>
      <c r="B94" s="148"/>
      <c r="C94" s="148" t="s">
        <v>56</v>
      </c>
      <c r="D94" s="149">
        <v>0</v>
      </c>
      <c r="E94" s="103">
        <v>295</v>
      </c>
      <c r="G94" s="134">
        <v>290</v>
      </c>
      <c r="H94" s="134">
        <v>47</v>
      </c>
    </row>
    <row r="95" spans="1:8" ht="13.5" thickBot="1" x14ac:dyDescent="0.25">
      <c r="A95" s="112">
        <v>3636</v>
      </c>
      <c r="B95" s="148"/>
      <c r="C95" s="148" t="s">
        <v>32</v>
      </c>
      <c r="D95" s="149">
        <v>0</v>
      </c>
      <c r="E95" s="103">
        <v>593.5</v>
      </c>
      <c r="G95" s="134">
        <v>569.5</v>
      </c>
      <c r="H95" s="134">
        <v>1269</v>
      </c>
    </row>
    <row r="96" spans="1:8" ht="13.5" thickBot="1" x14ac:dyDescent="0.25">
      <c r="A96" s="112">
        <v>3639</v>
      </c>
      <c r="B96" s="148"/>
      <c r="C96" s="148" t="s">
        <v>33</v>
      </c>
      <c r="D96" s="149">
        <v>0</v>
      </c>
      <c r="E96" s="103">
        <v>9837</v>
      </c>
      <c r="G96" s="134">
        <v>9221</v>
      </c>
      <c r="H96" s="134">
        <v>8600</v>
      </c>
    </row>
    <row r="97" spans="1:8" ht="13.5" thickBot="1" x14ac:dyDescent="0.25">
      <c r="A97" s="112">
        <v>3722</v>
      </c>
      <c r="B97" s="148"/>
      <c r="C97" s="148" t="s">
        <v>57</v>
      </c>
      <c r="D97" s="149">
        <v>0</v>
      </c>
      <c r="E97" s="103">
        <v>8000</v>
      </c>
      <c r="G97" s="134">
        <v>8060</v>
      </c>
      <c r="H97" s="134">
        <v>7727</v>
      </c>
    </row>
    <row r="98" spans="1:8" ht="13.5" thickBot="1" x14ac:dyDescent="0.25">
      <c r="A98" s="112">
        <v>3723</v>
      </c>
      <c r="B98" s="148"/>
      <c r="C98" s="148" t="s">
        <v>34</v>
      </c>
      <c r="D98" s="149">
        <v>0</v>
      </c>
      <c r="E98" s="103">
        <v>206</v>
      </c>
      <c r="G98" s="134">
        <v>121</v>
      </c>
      <c r="H98" s="134">
        <v>118</v>
      </c>
    </row>
    <row r="99" spans="1:8" ht="13.5" thickBot="1" x14ac:dyDescent="0.25">
      <c r="A99" s="112">
        <v>3729</v>
      </c>
      <c r="B99" s="148"/>
      <c r="C99" s="148" t="s">
        <v>58</v>
      </c>
      <c r="D99" s="149">
        <v>0</v>
      </c>
      <c r="E99" s="103">
        <v>35</v>
      </c>
      <c r="G99" s="134">
        <v>35</v>
      </c>
      <c r="H99" s="134">
        <v>0</v>
      </c>
    </row>
    <row r="100" spans="1:8" ht="13.5" thickBot="1" x14ac:dyDescent="0.25">
      <c r="A100" s="112">
        <v>3744</v>
      </c>
      <c r="B100" s="148"/>
      <c r="C100" s="148" t="s">
        <v>59</v>
      </c>
      <c r="D100" s="149">
        <v>0</v>
      </c>
      <c r="E100" s="103">
        <v>2000</v>
      </c>
      <c r="G100" s="134">
        <v>2000</v>
      </c>
      <c r="H100" s="134">
        <v>0</v>
      </c>
    </row>
    <row r="101" spans="1:8" ht="13.5" thickBot="1" x14ac:dyDescent="0.25">
      <c r="A101" s="112">
        <v>3745</v>
      </c>
      <c r="B101" s="148"/>
      <c r="C101" s="148" t="s">
        <v>60</v>
      </c>
      <c r="D101" s="149">
        <v>0</v>
      </c>
      <c r="E101" s="103">
        <v>1018</v>
      </c>
      <c r="G101" s="134">
        <v>478</v>
      </c>
      <c r="H101" s="134">
        <v>359</v>
      </c>
    </row>
    <row r="102" spans="1:8" ht="13.5" thickBot="1" x14ac:dyDescent="0.25">
      <c r="A102" s="112">
        <v>4339</v>
      </c>
      <c r="B102" s="148"/>
      <c r="C102" s="148" t="s">
        <v>61</v>
      </c>
      <c r="D102" s="149">
        <v>0</v>
      </c>
      <c r="E102" s="103">
        <v>3058.56</v>
      </c>
      <c r="G102" s="134">
        <v>3929.38</v>
      </c>
      <c r="H102" s="134">
        <v>3449</v>
      </c>
    </row>
    <row r="103" spans="1:8" ht="13.5" thickBot="1" x14ac:dyDescent="0.25">
      <c r="A103" s="112">
        <v>4350</v>
      </c>
      <c r="B103" s="148"/>
      <c r="C103" s="148" t="s">
        <v>37</v>
      </c>
      <c r="D103" s="149">
        <v>0</v>
      </c>
      <c r="E103" s="103">
        <v>1000</v>
      </c>
      <c r="G103" s="134">
        <v>1000</v>
      </c>
      <c r="H103" s="134">
        <v>862</v>
      </c>
    </row>
    <row r="104" spans="1:8" ht="13.5" thickBot="1" x14ac:dyDescent="0.25">
      <c r="A104" s="112">
        <v>4351</v>
      </c>
      <c r="B104" s="148"/>
      <c r="C104" s="148" t="s">
        <v>94</v>
      </c>
      <c r="D104" s="149">
        <v>0</v>
      </c>
      <c r="E104" s="103">
        <v>3641</v>
      </c>
      <c r="G104" s="134">
        <v>3393</v>
      </c>
      <c r="H104" s="134">
        <v>3419</v>
      </c>
    </row>
    <row r="105" spans="1:8" ht="13.5" thickBot="1" x14ac:dyDescent="0.25">
      <c r="A105" s="112">
        <v>4359</v>
      </c>
      <c r="B105" s="148"/>
      <c r="C105" s="148" t="s">
        <v>155</v>
      </c>
      <c r="D105" s="149">
        <v>0</v>
      </c>
      <c r="E105" s="103">
        <v>100</v>
      </c>
      <c r="G105" s="134">
        <v>0</v>
      </c>
      <c r="H105" s="134">
        <v>0</v>
      </c>
    </row>
    <row r="106" spans="1:8" ht="13.5" thickBot="1" x14ac:dyDescent="0.25">
      <c r="A106" s="112">
        <v>4379</v>
      </c>
      <c r="B106" s="148"/>
      <c r="C106" s="148" t="s">
        <v>101</v>
      </c>
      <c r="D106" s="149">
        <v>0</v>
      </c>
      <c r="E106" s="103">
        <v>200</v>
      </c>
      <c r="G106" s="134">
        <v>247</v>
      </c>
      <c r="H106" s="134">
        <v>282</v>
      </c>
    </row>
    <row r="107" spans="1:8" ht="13.5" thickBot="1" x14ac:dyDescent="0.25">
      <c r="A107" s="112">
        <v>5213</v>
      </c>
      <c r="B107" s="148"/>
      <c r="C107" s="148" t="s">
        <v>102</v>
      </c>
      <c r="D107" s="149">
        <v>0</v>
      </c>
      <c r="E107" s="103">
        <v>540</v>
      </c>
      <c r="G107" s="134">
        <v>540</v>
      </c>
      <c r="H107" s="134">
        <v>24</v>
      </c>
    </row>
    <row r="108" spans="1:8" ht="13.5" thickBot="1" x14ac:dyDescent="0.25">
      <c r="A108" s="112">
        <v>5311</v>
      </c>
      <c r="B108" s="148"/>
      <c r="C108" s="148" t="s">
        <v>95</v>
      </c>
      <c r="D108" s="149">
        <v>0</v>
      </c>
      <c r="E108" s="103">
        <v>15028</v>
      </c>
      <c r="G108" s="134">
        <v>13378</v>
      </c>
      <c r="H108" s="134">
        <v>13031</v>
      </c>
    </row>
    <row r="109" spans="1:8" ht="13.5" thickBot="1" x14ac:dyDescent="0.25">
      <c r="A109" s="112">
        <v>5512</v>
      </c>
      <c r="B109" s="148"/>
      <c r="C109" s="148" t="s">
        <v>103</v>
      </c>
      <c r="D109" s="149">
        <v>0</v>
      </c>
      <c r="E109" s="103">
        <v>2072.56</v>
      </c>
      <c r="G109" s="134">
        <v>1959.56</v>
      </c>
      <c r="H109" s="134">
        <v>1900</v>
      </c>
    </row>
    <row r="110" spans="1:8" ht="13.5" thickBot="1" x14ac:dyDescent="0.25">
      <c r="A110" s="112">
        <v>6112</v>
      </c>
      <c r="B110" s="148"/>
      <c r="C110" s="148" t="s">
        <v>63</v>
      </c>
      <c r="D110" s="149">
        <v>0</v>
      </c>
      <c r="E110" s="103">
        <v>2302</v>
      </c>
      <c r="G110" s="134">
        <v>2322</v>
      </c>
      <c r="H110" s="134">
        <v>2257</v>
      </c>
    </row>
    <row r="111" spans="1:8" ht="13.5" thickBot="1" x14ac:dyDescent="0.25">
      <c r="A111" s="112">
        <v>6171</v>
      </c>
      <c r="B111" s="148"/>
      <c r="C111" s="148" t="s">
        <v>40</v>
      </c>
      <c r="D111" s="149">
        <v>0</v>
      </c>
      <c r="E111" s="103">
        <f>166860.65</f>
        <v>166860.65</v>
      </c>
      <c r="G111" s="134">
        <v>149637.26999999999</v>
      </c>
      <c r="H111" s="134">
        <v>138292</v>
      </c>
    </row>
    <row r="112" spans="1:8" ht="13.5" thickBot="1" x14ac:dyDescent="0.25">
      <c r="A112" s="112">
        <v>6310</v>
      </c>
      <c r="B112" s="148"/>
      <c r="C112" s="148" t="s">
        <v>96</v>
      </c>
      <c r="D112" s="149">
        <v>0</v>
      </c>
      <c r="E112" s="103">
        <v>1450</v>
      </c>
      <c r="G112" s="134">
        <v>1128.2</v>
      </c>
      <c r="H112" s="134">
        <v>1267</v>
      </c>
    </row>
    <row r="113" spans="1:9" ht="13.5" thickBot="1" x14ac:dyDescent="0.25">
      <c r="A113" s="112">
        <v>6320</v>
      </c>
      <c r="B113" s="148"/>
      <c r="C113" s="148" t="s">
        <v>64</v>
      </c>
      <c r="D113" s="149">
        <v>0</v>
      </c>
      <c r="E113" s="103">
        <v>2230.1799999999998</v>
      </c>
      <c r="G113" s="134">
        <v>2217.1799999999998</v>
      </c>
      <c r="H113" s="134">
        <v>1340</v>
      </c>
    </row>
    <row r="114" spans="1:9" ht="13.5" thickBot="1" x14ac:dyDescent="0.25">
      <c r="A114" s="112">
        <v>6330</v>
      </c>
      <c r="B114" s="148"/>
      <c r="C114" s="148" t="s">
        <v>45</v>
      </c>
      <c r="D114" s="149">
        <v>0</v>
      </c>
      <c r="E114" s="103">
        <v>11200</v>
      </c>
      <c r="G114" s="134">
        <v>0</v>
      </c>
      <c r="H114" s="134">
        <v>0</v>
      </c>
    </row>
    <row r="115" spans="1:9" ht="13.5" thickBot="1" x14ac:dyDescent="0.25">
      <c r="A115" s="112">
        <v>6399</v>
      </c>
      <c r="B115" s="148"/>
      <c r="C115" s="148" t="s">
        <v>65</v>
      </c>
      <c r="D115" s="149">
        <v>0</v>
      </c>
      <c r="E115" s="103">
        <v>12000</v>
      </c>
      <c r="G115" s="134">
        <v>19600</v>
      </c>
      <c r="H115" s="134">
        <v>22600</v>
      </c>
    </row>
    <row r="116" spans="1:9" ht="13.5" thickBot="1" x14ac:dyDescent="0.25">
      <c r="A116" s="112">
        <v>6409</v>
      </c>
      <c r="B116" s="148"/>
      <c r="C116" s="148" t="s">
        <v>66</v>
      </c>
      <c r="D116" s="149">
        <v>0</v>
      </c>
      <c r="E116" s="103">
        <v>3050</v>
      </c>
      <c r="G116" s="134">
        <v>2550</v>
      </c>
      <c r="H116" s="134">
        <v>48</v>
      </c>
    </row>
    <row r="117" spans="1:9" ht="13.5" thickBot="1" x14ac:dyDescent="0.25">
      <c r="A117" s="112"/>
      <c r="B117" s="148"/>
      <c r="C117" s="156" t="s">
        <v>98</v>
      </c>
      <c r="D117" s="149"/>
      <c r="E117" s="103"/>
      <c r="G117" s="150"/>
      <c r="H117" s="150">
        <f>791+35+144+186</f>
        <v>1156</v>
      </c>
    </row>
    <row r="118" spans="1:9" ht="20.100000000000001" customHeight="1" thickBot="1" x14ac:dyDescent="0.3">
      <c r="A118" s="125" t="s">
        <v>83</v>
      </c>
      <c r="B118" s="142"/>
      <c r="C118" s="142"/>
      <c r="D118" s="157">
        <f>SUM(D71:D117)</f>
        <v>0</v>
      </c>
      <c r="E118" s="101">
        <f>SUM(E71:E117)</f>
        <v>307511.11</v>
      </c>
      <c r="G118" s="1">
        <f>SUM(G71:G117)</f>
        <v>265865.78999999998</v>
      </c>
      <c r="H118" s="1">
        <f>SUM(H71:H117)</f>
        <v>252829</v>
      </c>
      <c r="I118" s="119"/>
    </row>
    <row r="119" spans="1:9" ht="15.75" thickBot="1" x14ac:dyDescent="0.3">
      <c r="A119" s="158"/>
      <c r="B119" s="129"/>
      <c r="C119" s="129"/>
      <c r="D119" s="159"/>
      <c r="E119" s="107"/>
      <c r="G119" s="160"/>
      <c r="H119" s="160"/>
      <c r="I119" s="119"/>
    </row>
    <row r="120" spans="1:9" ht="20.100000000000001" customHeight="1" thickBot="1" x14ac:dyDescent="0.3">
      <c r="A120" s="128" t="s">
        <v>84</v>
      </c>
      <c r="B120" s="129"/>
      <c r="C120" s="126"/>
      <c r="D120" s="161"/>
      <c r="E120" s="97"/>
      <c r="G120" s="162"/>
      <c r="H120" s="162"/>
      <c r="I120" s="119"/>
    </row>
    <row r="121" spans="1:9" ht="13.5" thickBot="1" x14ac:dyDescent="0.25">
      <c r="A121" s="112">
        <v>2212</v>
      </c>
      <c r="B121" s="148"/>
      <c r="C121" s="148" t="s">
        <v>49</v>
      </c>
      <c r="D121" s="149">
        <v>0</v>
      </c>
      <c r="E121" s="103">
        <v>2000</v>
      </c>
      <c r="G121" s="134">
        <v>6100</v>
      </c>
      <c r="H121" s="134">
        <v>3479</v>
      </c>
    </row>
    <row r="122" spans="1:9" ht="13.5" thickBot="1" x14ac:dyDescent="0.25">
      <c r="A122" s="112">
        <v>2219</v>
      </c>
      <c r="B122" s="148"/>
      <c r="C122" s="148" t="s">
        <v>50</v>
      </c>
      <c r="D122" s="149">
        <v>0</v>
      </c>
      <c r="E122" s="103">
        <v>2703.22</v>
      </c>
      <c r="G122" s="134">
        <v>1200</v>
      </c>
      <c r="H122" s="134">
        <v>1049</v>
      </c>
    </row>
    <row r="123" spans="1:9" ht="13.5" thickBot="1" x14ac:dyDescent="0.25">
      <c r="A123" s="112">
        <v>2310</v>
      </c>
      <c r="B123" s="148"/>
      <c r="C123" s="148" t="s">
        <v>23</v>
      </c>
      <c r="D123" s="149">
        <v>0</v>
      </c>
      <c r="E123" s="103">
        <v>300</v>
      </c>
      <c r="G123" s="134">
        <v>300</v>
      </c>
      <c r="H123" s="134">
        <v>725</v>
      </c>
    </row>
    <row r="124" spans="1:9" ht="13.5" thickBot="1" x14ac:dyDescent="0.25">
      <c r="A124" s="112">
        <v>2321</v>
      </c>
      <c r="B124" s="148"/>
      <c r="C124" s="148" t="s">
        <v>24</v>
      </c>
      <c r="D124" s="149">
        <v>0</v>
      </c>
      <c r="E124" s="103">
        <v>1400</v>
      </c>
      <c r="G124" s="134">
        <v>0</v>
      </c>
      <c r="H124" s="134">
        <v>1028</v>
      </c>
    </row>
    <row r="125" spans="1:9" ht="13.5" thickBot="1" x14ac:dyDescent="0.25">
      <c r="A125" s="112">
        <v>3111</v>
      </c>
      <c r="B125" s="148"/>
      <c r="C125" s="148" t="s">
        <v>25</v>
      </c>
      <c r="D125" s="149">
        <v>0</v>
      </c>
      <c r="E125" s="103">
        <v>0</v>
      </c>
      <c r="G125" s="134">
        <v>10520</v>
      </c>
      <c r="H125" s="134">
        <v>9995</v>
      </c>
    </row>
    <row r="126" spans="1:9" ht="13.5" thickBot="1" x14ac:dyDescent="0.25">
      <c r="A126" s="112">
        <v>3113</v>
      </c>
      <c r="B126" s="148"/>
      <c r="C126" s="148" t="s">
        <v>26</v>
      </c>
      <c r="D126" s="149">
        <v>0</v>
      </c>
      <c r="E126" s="103">
        <v>3713.43</v>
      </c>
      <c r="G126" s="134">
        <v>18100</v>
      </c>
      <c r="H126" s="134">
        <v>32370</v>
      </c>
    </row>
    <row r="127" spans="1:9" ht="13.5" thickBot="1" x14ac:dyDescent="0.25">
      <c r="A127" s="112">
        <v>3326</v>
      </c>
      <c r="B127" s="148"/>
      <c r="C127" s="148" t="s">
        <v>52</v>
      </c>
      <c r="D127" s="149">
        <v>0</v>
      </c>
      <c r="E127" s="103">
        <v>0</v>
      </c>
      <c r="G127" s="134">
        <v>86</v>
      </c>
      <c r="H127" s="134">
        <v>86</v>
      </c>
    </row>
    <row r="128" spans="1:9" ht="13.5" thickBot="1" x14ac:dyDescent="0.25">
      <c r="A128" s="112">
        <v>3421</v>
      </c>
      <c r="B128" s="148"/>
      <c r="C128" s="148" t="s">
        <v>53</v>
      </c>
      <c r="D128" s="149">
        <v>0</v>
      </c>
      <c r="E128" s="103">
        <v>250</v>
      </c>
      <c r="G128" s="134">
        <v>0</v>
      </c>
      <c r="H128" s="134">
        <v>1000</v>
      </c>
    </row>
    <row r="129" spans="1:8" ht="13.5" thickBot="1" x14ac:dyDescent="0.25">
      <c r="A129" s="112">
        <v>3613</v>
      </c>
      <c r="B129" s="148"/>
      <c r="C129" s="148" t="s">
        <v>30</v>
      </c>
      <c r="D129" s="149">
        <v>0</v>
      </c>
      <c r="E129" s="103">
        <v>3900</v>
      </c>
      <c r="G129" s="134">
        <v>0</v>
      </c>
      <c r="H129" s="134">
        <v>23</v>
      </c>
    </row>
    <row r="130" spans="1:8" ht="13.5" thickBot="1" x14ac:dyDescent="0.25">
      <c r="A130" s="112">
        <v>3631</v>
      </c>
      <c r="B130" s="148"/>
      <c r="C130" s="148" t="s">
        <v>54</v>
      </c>
      <c r="D130" s="149">
        <v>0</v>
      </c>
      <c r="E130" s="103">
        <v>5500</v>
      </c>
      <c r="G130" s="134">
        <v>4580</v>
      </c>
      <c r="H130" s="134">
        <v>5644</v>
      </c>
    </row>
    <row r="131" spans="1:8" ht="13.5" thickBot="1" x14ac:dyDescent="0.25">
      <c r="A131" s="112">
        <v>3632</v>
      </c>
      <c r="B131" s="148"/>
      <c r="C131" s="148" t="s">
        <v>31</v>
      </c>
      <c r="D131" s="149">
        <v>0</v>
      </c>
      <c r="E131" s="103">
        <v>500</v>
      </c>
      <c r="G131" s="134">
        <v>0</v>
      </c>
      <c r="H131" s="134">
        <v>8</v>
      </c>
    </row>
    <row r="132" spans="1:8" ht="13.5" thickBot="1" x14ac:dyDescent="0.25">
      <c r="A132" s="112">
        <v>3635</v>
      </c>
      <c r="B132" s="148"/>
      <c r="C132" s="148" t="s">
        <v>56</v>
      </c>
      <c r="D132" s="149">
        <v>0</v>
      </c>
      <c r="E132" s="103">
        <v>0</v>
      </c>
      <c r="G132" s="134">
        <v>2679.94</v>
      </c>
      <c r="H132" s="134">
        <f>2642+850</f>
        <v>3492</v>
      </c>
    </row>
    <row r="133" spans="1:8" ht="13.5" thickBot="1" x14ac:dyDescent="0.25">
      <c r="A133" s="112">
        <v>3636</v>
      </c>
      <c r="B133" s="148"/>
      <c r="C133" s="148" t="s">
        <v>32</v>
      </c>
      <c r="D133" s="149">
        <v>0</v>
      </c>
      <c r="E133" s="103">
        <v>7600</v>
      </c>
      <c r="G133" s="134">
        <v>3500</v>
      </c>
      <c r="H133" s="134">
        <v>1454</v>
      </c>
    </row>
    <row r="134" spans="1:8" ht="13.5" thickBot="1" x14ac:dyDescent="0.25">
      <c r="A134" s="112">
        <v>3639</v>
      </c>
      <c r="B134" s="148"/>
      <c r="C134" s="148" t="s">
        <v>33</v>
      </c>
      <c r="D134" s="149">
        <v>0</v>
      </c>
      <c r="E134" s="103">
        <v>1500</v>
      </c>
      <c r="G134" s="134">
        <v>0</v>
      </c>
      <c r="H134" s="134">
        <v>0</v>
      </c>
    </row>
    <row r="135" spans="1:8" ht="13.5" thickBot="1" x14ac:dyDescent="0.25">
      <c r="A135" s="112">
        <v>3722</v>
      </c>
      <c r="B135" s="148"/>
      <c r="C135" s="148" t="s">
        <v>57</v>
      </c>
      <c r="D135" s="149">
        <v>0</v>
      </c>
      <c r="E135" s="103">
        <v>2080</v>
      </c>
      <c r="G135" s="134">
        <v>925</v>
      </c>
      <c r="H135" s="134">
        <v>0</v>
      </c>
    </row>
    <row r="136" spans="1:8" ht="13.5" thickBot="1" x14ac:dyDescent="0.25">
      <c r="A136" s="112">
        <v>3723</v>
      </c>
      <c r="B136" s="148"/>
      <c r="C136" s="148" t="s">
        <v>34</v>
      </c>
      <c r="D136" s="149">
        <v>0</v>
      </c>
      <c r="E136" s="103">
        <v>0</v>
      </c>
      <c r="G136" s="134">
        <v>260</v>
      </c>
      <c r="H136" s="134">
        <v>65</v>
      </c>
    </row>
    <row r="137" spans="1:8" ht="13.5" thickBot="1" x14ac:dyDescent="0.25">
      <c r="A137" s="112">
        <v>3729</v>
      </c>
      <c r="B137" s="148"/>
      <c r="C137" s="148" t="s">
        <v>58</v>
      </c>
      <c r="D137" s="149">
        <v>0</v>
      </c>
      <c r="E137" s="103">
        <v>37657.339999999997</v>
      </c>
      <c r="G137" s="134">
        <v>5000</v>
      </c>
      <c r="H137" s="134">
        <f>6500+612</f>
        <v>7112</v>
      </c>
    </row>
    <row r="138" spans="1:8" ht="13.5" thickBot="1" x14ac:dyDescent="0.25">
      <c r="A138" s="112">
        <v>3745</v>
      </c>
      <c r="B138" s="148"/>
      <c r="C138" s="148" t="s">
        <v>60</v>
      </c>
      <c r="D138" s="149">
        <v>0</v>
      </c>
      <c r="E138" s="103">
        <v>1000</v>
      </c>
      <c r="G138" s="134">
        <v>1310</v>
      </c>
      <c r="H138" s="134">
        <v>505</v>
      </c>
    </row>
    <row r="139" spans="1:8" ht="13.5" thickBot="1" x14ac:dyDescent="0.25">
      <c r="A139" s="112">
        <v>4350</v>
      </c>
      <c r="B139" s="148"/>
      <c r="C139" s="148" t="s">
        <v>37</v>
      </c>
      <c r="D139" s="149">
        <v>0</v>
      </c>
      <c r="E139" s="103">
        <v>200</v>
      </c>
      <c r="G139" s="134">
        <v>100</v>
      </c>
      <c r="H139" s="134">
        <v>0</v>
      </c>
    </row>
    <row r="140" spans="1:8" ht="13.5" thickBot="1" x14ac:dyDescent="0.25">
      <c r="A140" s="112">
        <v>4351</v>
      </c>
      <c r="B140" s="148"/>
      <c r="C140" s="148" t="s">
        <v>38</v>
      </c>
      <c r="D140" s="149">
        <v>0</v>
      </c>
      <c r="E140" s="103">
        <v>0</v>
      </c>
      <c r="G140" s="134">
        <v>100</v>
      </c>
      <c r="H140" s="134">
        <v>659</v>
      </c>
    </row>
    <row r="141" spans="1:8" ht="13.5" thickBot="1" x14ac:dyDescent="0.25">
      <c r="A141" s="112">
        <v>5311</v>
      </c>
      <c r="B141" s="148"/>
      <c r="C141" s="148" t="s">
        <v>39</v>
      </c>
      <c r="D141" s="149">
        <v>0</v>
      </c>
      <c r="E141" s="103">
        <v>700</v>
      </c>
      <c r="G141" s="134">
        <v>500</v>
      </c>
      <c r="H141" s="134">
        <v>0</v>
      </c>
    </row>
    <row r="142" spans="1:8" ht="13.5" thickBot="1" x14ac:dyDescent="0.25">
      <c r="A142" s="112">
        <v>5512</v>
      </c>
      <c r="B142" s="148"/>
      <c r="C142" s="148" t="s">
        <v>62</v>
      </c>
      <c r="D142" s="149">
        <v>0</v>
      </c>
      <c r="E142" s="103">
        <v>422</v>
      </c>
      <c r="G142" s="134">
        <v>0</v>
      </c>
      <c r="H142" s="134">
        <v>0</v>
      </c>
    </row>
    <row r="143" spans="1:8" ht="13.5" thickBot="1" x14ac:dyDescent="0.25">
      <c r="A143" s="112">
        <v>6171</v>
      </c>
      <c r="B143" s="148"/>
      <c r="C143" s="148" t="s">
        <v>40</v>
      </c>
      <c r="D143" s="149">
        <v>0</v>
      </c>
      <c r="E143" s="103">
        <v>2480</v>
      </c>
      <c r="G143" s="134">
        <v>54160</v>
      </c>
      <c r="H143" s="134">
        <v>66716</v>
      </c>
    </row>
    <row r="144" spans="1:8" ht="13.5" thickBot="1" x14ac:dyDescent="0.25">
      <c r="A144" s="112">
        <v>6409</v>
      </c>
      <c r="B144" s="148"/>
      <c r="C144" s="148" t="s">
        <v>66</v>
      </c>
      <c r="D144" s="149">
        <v>0</v>
      </c>
      <c r="E144" s="103">
        <v>2000</v>
      </c>
      <c r="G144" s="134">
        <v>1000</v>
      </c>
      <c r="H144" s="134">
        <v>0</v>
      </c>
    </row>
    <row r="145" spans="1:9" ht="13.5" thickBot="1" x14ac:dyDescent="0.25">
      <c r="A145" s="112"/>
      <c r="B145" s="148"/>
      <c r="C145" s="156" t="s">
        <v>98</v>
      </c>
      <c r="D145" s="149"/>
      <c r="E145" s="103"/>
      <c r="G145" s="150"/>
      <c r="H145" s="150">
        <f>177+74+1883</f>
        <v>2134</v>
      </c>
    </row>
    <row r="146" spans="1:9" ht="20.100000000000001" customHeight="1" thickBot="1" x14ac:dyDescent="0.3">
      <c r="A146" s="128" t="s">
        <v>85</v>
      </c>
      <c r="B146" s="129"/>
      <c r="C146" s="126"/>
      <c r="D146" s="163">
        <f>SUM(D121:D145)</f>
        <v>0</v>
      </c>
      <c r="E146" s="108">
        <f>SUM(E121:E145)</f>
        <v>75905.989999999991</v>
      </c>
      <c r="G146" s="164">
        <f>SUM(G121:G145)</f>
        <v>110420.94</v>
      </c>
      <c r="H146" s="164">
        <f>SUM(H121:H145)</f>
        <v>137544</v>
      </c>
      <c r="I146" s="119"/>
    </row>
    <row r="147" spans="1:9" ht="30" customHeight="1" thickBot="1" x14ac:dyDescent="0.3">
      <c r="A147" s="125"/>
      <c r="B147" s="126"/>
      <c r="C147" s="126" t="s">
        <v>67</v>
      </c>
      <c r="D147" s="143">
        <f>SUM(D146,D118)</f>
        <v>0</v>
      </c>
      <c r="E147" s="104">
        <f>SUM(E146,E118)</f>
        <v>383417.1</v>
      </c>
      <c r="G147" s="151">
        <f>SUM(G146,G118)</f>
        <v>376286.73</v>
      </c>
      <c r="H147" s="151">
        <f>SUM(H146,H118)</f>
        <v>390373</v>
      </c>
      <c r="I147" s="119"/>
    </row>
    <row r="148" spans="1:9" ht="30" customHeight="1" thickBot="1" x14ac:dyDescent="0.3">
      <c r="A148" s="165"/>
      <c r="B148" s="166"/>
      <c r="C148" s="167"/>
      <c r="D148" s="105"/>
      <c r="E148" s="105"/>
      <c r="G148" s="168"/>
      <c r="H148" s="168"/>
      <c r="I148" s="119"/>
    </row>
    <row r="149" spans="1:9" ht="30" customHeight="1" thickBot="1" x14ac:dyDescent="0.3">
      <c r="A149" s="125" t="s">
        <v>68</v>
      </c>
      <c r="B149" s="126"/>
      <c r="C149" s="126"/>
      <c r="D149" s="127"/>
      <c r="E149" s="96"/>
      <c r="G149" s="162"/>
      <c r="H149" s="162"/>
    </row>
    <row r="150" spans="1:9" x14ac:dyDescent="0.2">
      <c r="A150" s="132">
        <v>0</v>
      </c>
      <c r="B150" s="133">
        <v>8115</v>
      </c>
      <c r="C150" s="133" t="s">
        <v>69</v>
      </c>
      <c r="D150" s="116">
        <f>29481.55+0.02+450+203.43</f>
        <v>30135</v>
      </c>
      <c r="E150" s="98">
        <v>0</v>
      </c>
      <c r="G150" s="134">
        <v>93402.61</v>
      </c>
      <c r="H150" s="134">
        <f>-H67+H147+H152-H151</f>
        <v>34263.701999999997</v>
      </c>
    </row>
    <row r="151" spans="1:9" x14ac:dyDescent="0.2">
      <c r="A151" s="132">
        <v>0</v>
      </c>
      <c r="B151" s="133">
        <v>8123</v>
      </c>
      <c r="C151" s="133" t="s">
        <v>149</v>
      </c>
      <c r="D151" s="116">
        <v>0</v>
      </c>
      <c r="E151" s="98">
        <v>0</v>
      </c>
      <c r="G151" s="134">
        <v>0</v>
      </c>
      <c r="H151" s="134">
        <v>500</v>
      </c>
    </row>
    <row r="152" spans="1:9" ht="13.5" thickBot="1" x14ac:dyDescent="0.25">
      <c r="A152" s="132">
        <v>0</v>
      </c>
      <c r="B152" s="133">
        <v>8124</v>
      </c>
      <c r="C152" s="133" t="s">
        <v>70</v>
      </c>
      <c r="D152" s="116">
        <v>0</v>
      </c>
      <c r="E152" s="98">
        <v>13149.72</v>
      </c>
      <c r="G152" s="134">
        <v>13392.2</v>
      </c>
      <c r="H152" s="134">
        <v>13392.201999999999</v>
      </c>
    </row>
    <row r="153" spans="1:9" ht="13.5" thickBot="1" x14ac:dyDescent="0.25">
      <c r="A153" s="112">
        <v>0</v>
      </c>
      <c r="B153" s="148"/>
      <c r="C153" s="148" t="s">
        <v>19</v>
      </c>
      <c r="D153" s="149">
        <f>SUM(D150:D152)</f>
        <v>30135</v>
      </c>
      <c r="E153" s="103">
        <f>SUM(E150:E152)</f>
        <v>13149.72</v>
      </c>
      <c r="G153" s="164">
        <f>G150-G152</f>
        <v>80010.41</v>
      </c>
      <c r="H153" s="164">
        <f>H150+H151-H152</f>
        <v>21371.5</v>
      </c>
    </row>
    <row r="154" spans="1:9" s="118" customFormat="1" ht="30" customHeight="1" thickBot="1" x14ac:dyDescent="0.3">
      <c r="A154" s="169"/>
      <c r="B154" s="126"/>
      <c r="C154" s="126" t="s">
        <v>71</v>
      </c>
      <c r="D154" s="143">
        <f>SUM(D153)</f>
        <v>30135</v>
      </c>
      <c r="E154" s="104">
        <f>SUM(E153)</f>
        <v>13149.72</v>
      </c>
      <c r="G154" s="151">
        <f>SUM(G153)</f>
        <v>80010.41</v>
      </c>
      <c r="H154" s="151">
        <f>SUM(H153)</f>
        <v>21371.5</v>
      </c>
    </row>
    <row r="155" spans="1:9" ht="30" customHeight="1" thickBot="1" x14ac:dyDescent="0.3">
      <c r="A155" s="170"/>
      <c r="B155" s="129"/>
      <c r="C155" s="129"/>
      <c r="D155" s="109"/>
      <c r="E155" s="109"/>
      <c r="G155" s="155"/>
      <c r="H155" s="155"/>
      <c r="I155" s="119"/>
    </row>
    <row r="156" spans="1:9" s="118" customFormat="1" ht="30" customHeight="1" thickBot="1" x14ac:dyDescent="0.3">
      <c r="A156" s="169"/>
      <c r="B156" s="126"/>
      <c r="C156" s="126" t="s">
        <v>72</v>
      </c>
      <c r="D156" s="143">
        <f>SUM(D154,D147,D67)</f>
        <v>396566.81999999995</v>
      </c>
      <c r="E156" s="104">
        <f>SUM(E154,E147,E67)</f>
        <v>396566.81999999995</v>
      </c>
      <c r="G156" s="151">
        <f>G67-G147+G154</f>
        <v>0</v>
      </c>
      <c r="H156" s="151">
        <f>H67-H147+H154</f>
        <v>0</v>
      </c>
    </row>
    <row r="157" spans="1:9" x14ac:dyDescent="0.2">
      <c r="G157" s="110"/>
      <c r="H157" s="110"/>
      <c r="I157" s="119"/>
    </row>
    <row r="158" spans="1:9" x14ac:dyDescent="0.2">
      <c r="G158" s="110"/>
      <c r="H158" s="110"/>
      <c r="I158" s="119"/>
    </row>
    <row r="159" spans="1:9" x14ac:dyDescent="0.2">
      <c r="G159" s="110"/>
      <c r="H159" s="110"/>
      <c r="I159" s="119"/>
    </row>
    <row r="160" spans="1:9" x14ac:dyDescent="0.2">
      <c r="A160" s="172"/>
      <c r="B160" s="172"/>
      <c r="C160" s="172"/>
      <c r="D160" s="172"/>
      <c r="E160" s="172"/>
      <c r="F160" s="172"/>
      <c r="G160" s="172"/>
      <c r="H160" s="172"/>
      <c r="I160" s="119"/>
    </row>
  </sheetData>
  <autoFilter ref="A2:H156"/>
  <mergeCells count="2">
    <mergeCell ref="A1:E1"/>
    <mergeCell ref="A160:H160"/>
  </mergeCells>
  <pageMargins left="0.23622047244094491" right="0.23622047244094491" top="0.74803149606299213" bottom="0.74803149606299213" header="0.31496062992125984" footer="0.31496062992125984"/>
  <pageSetup paperSize="9" scale="91" fitToHeight="0" orientation="portrait" r:id="rId1"/>
  <headerFooter alignWithMargins="0"/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E20" sqref="E20"/>
    </sheetView>
  </sheetViews>
  <sheetFormatPr defaultRowHeight="12.75" x14ac:dyDescent="0.2"/>
  <cols>
    <col min="1" max="1" width="10.7109375" style="174" customWidth="1"/>
    <col min="2" max="2" width="9.140625" style="174"/>
    <col min="3" max="3" width="26" style="174" bestFit="1" customWidth="1"/>
    <col min="4" max="4" width="18" style="174" bestFit="1" customWidth="1"/>
    <col min="5" max="5" width="16.85546875" style="174" customWidth="1"/>
    <col min="6" max="256" width="9.140625" style="174"/>
    <col min="257" max="257" width="10.7109375" style="174" customWidth="1"/>
    <col min="258" max="258" width="9.140625" style="174"/>
    <col min="259" max="259" width="26" style="174" bestFit="1" customWidth="1"/>
    <col min="260" max="260" width="18" style="174" bestFit="1" customWidth="1"/>
    <col min="261" max="261" width="14.140625" style="174" bestFit="1" customWidth="1"/>
    <col min="262" max="512" width="9.140625" style="174"/>
    <col min="513" max="513" width="10.7109375" style="174" customWidth="1"/>
    <col min="514" max="514" width="9.140625" style="174"/>
    <col min="515" max="515" width="26" style="174" bestFit="1" customWidth="1"/>
    <col min="516" max="516" width="18" style="174" bestFit="1" customWidth="1"/>
    <col min="517" max="517" width="14.140625" style="174" bestFit="1" customWidth="1"/>
    <col min="518" max="768" width="9.140625" style="174"/>
    <col min="769" max="769" width="10.7109375" style="174" customWidth="1"/>
    <col min="770" max="770" width="9.140625" style="174"/>
    <col min="771" max="771" width="26" style="174" bestFit="1" customWidth="1"/>
    <col min="772" max="772" width="18" style="174" bestFit="1" customWidth="1"/>
    <col min="773" max="773" width="14.140625" style="174" bestFit="1" customWidth="1"/>
    <col min="774" max="1024" width="9.140625" style="174"/>
    <col min="1025" max="1025" width="10.7109375" style="174" customWidth="1"/>
    <col min="1026" max="1026" width="9.140625" style="174"/>
    <col min="1027" max="1027" width="26" style="174" bestFit="1" customWidth="1"/>
    <col min="1028" max="1028" width="18" style="174" bestFit="1" customWidth="1"/>
    <col min="1029" max="1029" width="14.140625" style="174" bestFit="1" customWidth="1"/>
    <col min="1030" max="1280" width="9.140625" style="174"/>
    <col min="1281" max="1281" width="10.7109375" style="174" customWidth="1"/>
    <col min="1282" max="1282" width="9.140625" style="174"/>
    <col min="1283" max="1283" width="26" style="174" bestFit="1" customWidth="1"/>
    <col min="1284" max="1284" width="18" style="174" bestFit="1" customWidth="1"/>
    <col min="1285" max="1285" width="14.140625" style="174" bestFit="1" customWidth="1"/>
    <col min="1286" max="1536" width="9.140625" style="174"/>
    <col min="1537" max="1537" width="10.7109375" style="174" customWidth="1"/>
    <col min="1538" max="1538" width="9.140625" style="174"/>
    <col min="1539" max="1539" width="26" style="174" bestFit="1" customWidth="1"/>
    <col min="1540" max="1540" width="18" style="174" bestFit="1" customWidth="1"/>
    <col min="1541" max="1541" width="14.140625" style="174" bestFit="1" customWidth="1"/>
    <col min="1542" max="1792" width="9.140625" style="174"/>
    <col min="1793" max="1793" width="10.7109375" style="174" customWidth="1"/>
    <col min="1794" max="1794" width="9.140625" style="174"/>
    <col min="1795" max="1795" width="26" style="174" bestFit="1" customWidth="1"/>
    <col min="1796" max="1796" width="18" style="174" bestFit="1" customWidth="1"/>
    <col min="1797" max="1797" width="14.140625" style="174" bestFit="1" customWidth="1"/>
    <col min="1798" max="2048" width="9.140625" style="174"/>
    <col min="2049" max="2049" width="10.7109375" style="174" customWidth="1"/>
    <col min="2050" max="2050" width="9.140625" style="174"/>
    <col min="2051" max="2051" width="26" style="174" bestFit="1" customWidth="1"/>
    <col min="2052" max="2052" width="18" style="174" bestFit="1" customWidth="1"/>
    <col min="2053" max="2053" width="14.140625" style="174" bestFit="1" customWidth="1"/>
    <col min="2054" max="2304" width="9.140625" style="174"/>
    <col min="2305" max="2305" width="10.7109375" style="174" customWidth="1"/>
    <col min="2306" max="2306" width="9.140625" style="174"/>
    <col min="2307" max="2307" width="26" style="174" bestFit="1" customWidth="1"/>
    <col min="2308" max="2308" width="18" style="174" bestFit="1" customWidth="1"/>
    <col min="2309" max="2309" width="14.140625" style="174" bestFit="1" customWidth="1"/>
    <col min="2310" max="2560" width="9.140625" style="174"/>
    <col min="2561" max="2561" width="10.7109375" style="174" customWidth="1"/>
    <col min="2562" max="2562" width="9.140625" style="174"/>
    <col min="2563" max="2563" width="26" style="174" bestFit="1" customWidth="1"/>
    <col min="2564" max="2564" width="18" style="174" bestFit="1" customWidth="1"/>
    <col min="2565" max="2565" width="14.140625" style="174" bestFit="1" customWidth="1"/>
    <col min="2566" max="2816" width="9.140625" style="174"/>
    <col min="2817" max="2817" width="10.7109375" style="174" customWidth="1"/>
    <col min="2818" max="2818" width="9.140625" style="174"/>
    <col min="2819" max="2819" width="26" style="174" bestFit="1" customWidth="1"/>
    <col min="2820" max="2820" width="18" style="174" bestFit="1" customWidth="1"/>
    <col min="2821" max="2821" width="14.140625" style="174" bestFit="1" customWidth="1"/>
    <col min="2822" max="3072" width="9.140625" style="174"/>
    <col min="3073" max="3073" width="10.7109375" style="174" customWidth="1"/>
    <col min="3074" max="3074" width="9.140625" style="174"/>
    <col min="3075" max="3075" width="26" style="174" bestFit="1" customWidth="1"/>
    <col min="3076" max="3076" width="18" style="174" bestFit="1" customWidth="1"/>
    <col min="3077" max="3077" width="14.140625" style="174" bestFit="1" customWidth="1"/>
    <col min="3078" max="3328" width="9.140625" style="174"/>
    <col min="3329" max="3329" width="10.7109375" style="174" customWidth="1"/>
    <col min="3330" max="3330" width="9.140625" style="174"/>
    <col min="3331" max="3331" width="26" style="174" bestFit="1" customWidth="1"/>
    <col min="3332" max="3332" width="18" style="174" bestFit="1" customWidth="1"/>
    <col min="3333" max="3333" width="14.140625" style="174" bestFit="1" customWidth="1"/>
    <col min="3334" max="3584" width="9.140625" style="174"/>
    <col min="3585" max="3585" width="10.7109375" style="174" customWidth="1"/>
    <col min="3586" max="3586" width="9.140625" style="174"/>
    <col min="3587" max="3587" width="26" style="174" bestFit="1" customWidth="1"/>
    <col min="3588" max="3588" width="18" style="174" bestFit="1" customWidth="1"/>
    <col min="3589" max="3589" width="14.140625" style="174" bestFit="1" customWidth="1"/>
    <col min="3590" max="3840" width="9.140625" style="174"/>
    <col min="3841" max="3841" width="10.7109375" style="174" customWidth="1"/>
    <col min="3842" max="3842" width="9.140625" style="174"/>
    <col min="3843" max="3843" width="26" style="174" bestFit="1" customWidth="1"/>
    <col min="3844" max="3844" width="18" style="174" bestFit="1" customWidth="1"/>
    <col min="3845" max="3845" width="14.140625" style="174" bestFit="1" customWidth="1"/>
    <col min="3846" max="4096" width="9.140625" style="174"/>
    <col min="4097" max="4097" width="10.7109375" style="174" customWidth="1"/>
    <col min="4098" max="4098" width="9.140625" style="174"/>
    <col min="4099" max="4099" width="26" style="174" bestFit="1" customWidth="1"/>
    <col min="4100" max="4100" width="18" style="174" bestFit="1" customWidth="1"/>
    <col min="4101" max="4101" width="14.140625" style="174" bestFit="1" customWidth="1"/>
    <col min="4102" max="4352" width="9.140625" style="174"/>
    <col min="4353" max="4353" width="10.7109375" style="174" customWidth="1"/>
    <col min="4354" max="4354" width="9.140625" style="174"/>
    <col min="4355" max="4355" width="26" style="174" bestFit="1" customWidth="1"/>
    <col min="4356" max="4356" width="18" style="174" bestFit="1" customWidth="1"/>
    <col min="4357" max="4357" width="14.140625" style="174" bestFit="1" customWidth="1"/>
    <col min="4358" max="4608" width="9.140625" style="174"/>
    <col min="4609" max="4609" width="10.7109375" style="174" customWidth="1"/>
    <col min="4610" max="4610" width="9.140625" style="174"/>
    <col min="4611" max="4611" width="26" style="174" bestFit="1" customWidth="1"/>
    <col min="4612" max="4612" width="18" style="174" bestFit="1" customWidth="1"/>
    <col min="4613" max="4613" width="14.140625" style="174" bestFit="1" customWidth="1"/>
    <col min="4614" max="4864" width="9.140625" style="174"/>
    <col min="4865" max="4865" width="10.7109375" style="174" customWidth="1"/>
    <col min="4866" max="4866" width="9.140625" style="174"/>
    <col min="4867" max="4867" width="26" style="174" bestFit="1" customWidth="1"/>
    <col min="4868" max="4868" width="18" style="174" bestFit="1" customWidth="1"/>
    <col min="4869" max="4869" width="14.140625" style="174" bestFit="1" customWidth="1"/>
    <col min="4870" max="5120" width="9.140625" style="174"/>
    <col min="5121" max="5121" width="10.7109375" style="174" customWidth="1"/>
    <col min="5122" max="5122" width="9.140625" style="174"/>
    <col min="5123" max="5123" width="26" style="174" bestFit="1" customWidth="1"/>
    <col min="5124" max="5124" width="18" style="174" bestFit="1" customWidth="1"/>
    <col min="5125" max="5125" width="14.140625" style="174" bestFit="1" customWidth="1"/>
    <col min="5126" max="5376" width="9.140625" style="174"/>
    <col min="5377" max="5377" width="10.7109375" style="174" customWidth="1"/>
    <col min="5378" max="5378" width="9.140625" style="174"/>
    <col min="5379" max="5379" width="26" style="174" bestFit="1" customWidth="1"/>
    <col min="5380" max="5380" width="18" style="174" bestFit="1" customWidth="1"/>
    <col min="5381" max="5381" width="14.140625" style="174" bestFit="1" customWidth="1"/>
    <col min="5382" max="5632" width="9.140625" style="174"/>
    <col min="5633" max="5633" width="10.7109375" style="174" customWidth="1"/>
    <col min="5634" max="5634" width="9.140625" style="174"/>
    <col min="5635" max="5635" width="26" style="174" bestFit="1" customWidth="1"/>
    <col min="5636" max="5636" width="18" style="174" bestFit="1" customWidth="1"/>
    <col min="5637" max="5637" width="14.140625" style="174" bestFit="1" customWidth="1"/>
    <col min="5638" max="5888" width="9.140625" style="174"/>
    <col min="5889" max="5889" width="10.7109375" style="174" customWidth="1"/>
    <col min="5890" max="5890" width="9.140625" style="174"/>
    <col min="5891" max="5891" width="26" style="174" bestFit="1" customWidth="1"/>
    <col min="5892" max="5892" width="18" style="174" bestFit="1" customWidth="1"/>
    <col min="5893" max="5893" width="14.140625" style="174" bestFit="1" customWidth="1"/>
    <col min="5894" max="6144" width="9.140625" style="174"/>
    <col min="6145" max="6145" width="10.7109375" style="174" customWidth="1"/>
    <col min="6146" max="6146" width="9.140625" style="174"/>
    <col min="6147" max="6147" width="26" style="174" bestFit="1" customWidth="1"/>
    <col min="6148" max="6148" width="18" style="174" bestFit="1" customWidth="1"/>
    <col min="6149" max="6149" width="14.140625" style="174" bestFit="1" customWidth="1"/>
    <col min="6150" max="6400" width="9.140625" style="174"/>
    <col min="6401" max="6401" width="10.7109375" style="174" customWidth="1"/>
    <col min="6402" max="6402" width="9.140625" style="174"/>
    <col min="6403" max="6403" width="26" style="174" bestFit="1" customWidth="1"/>
    <col min="6404" max="6404" width="18" style="174" bestFit="1" customWidth="1"/>
    <col min="6405" max="6405" width="14.140625" style="174" bestFit="1" customWidth="1"/>
    <col min="6406" max="6656" width="9.140625" style="174"/>
    <col min="6657" max="6657" width="10.7109375" style="174" customWidth="1"/>
    <col min="6658" max="6658" width="9.140625" style="174"/>
    <col min="6659" max="6659" width="26" style="174" bestFit="1" customWidth="1"/>
    <col min="6660" max="6660" width="18" style="174" bestFit="1" customWidth="1"/>
    <col min="6661" max="6661" width="14.140625" style="174" bestFit="1" customWidth="1"/>
    <col min="6662" max="6912" width="9.140625" style="174"/>
    <col min="6913" max="6913" width="10.7109375" style="174" customWidth="1"/>
    <col min="6914" max="6914" width="9.140625" style="174"/>
    <col min="6915" max="6915" width="26" style="174" bestFit="1" customWidth="1"/>
    <col min="6916" max="6916" width="18" style="174" bestFit="1" customWidth="1"/>
    <col min="6917" max="6917" width="14.140625" style="174" bestFit="1" customWidth="1"/>
    <col min="6918" max="7168" width="9.140625" style="174"/>
    <col min="7169" max="7169" width="10.7109375" style="174" customWidth="1"/>
    <col min="7170" max="7170" width="9.140625" style="174"/>
    <col min="7171" max="7171" width="26" style="174" bestFit="1" customWidth="1"/>
    <col min="7172" max="7172" width="18" style="174" bestFit="1" customWidth="1"/>
    <col min="7173" max="7173" width="14.140625" style="174" bestFit="1" customWidth="1"/>
    <col min="7174" max="7424" width="9.140625" style="174"/>
    <col min="7425" max="7425" width="10.7109375" style="174" customWidth="1"/>
    <col min="7426" max="7426" width="9.140625" style="174"/>
    <col min="7427" max="7427" width="26" style="174" bestFit="1" customWidth="1"/>
    <col min="7428" max="7428" width="18" style="174" bestFit="1" customWidth="1"/>
    <col min="7429" max="7429" width="14.140625" style="174" bestFit="1" customWidth="1"/>
    <col min="7430" max="7680" width="9.140625" style="174"/>
    <col min="7681" max="7681" width="10.7109375" style="174" customWidth="1"/>
    <col min="7682" max="7682" width="9.140625" style="174"/>
    <col min="7683" max="7683" width="26" style="174" bestFit="1" customWidth="1"/>
    <col min="7684" max="7684" width="18" style="174" bestFit="1" customWidth="1"/>
    <col min="7685" max="7685" width="14.140625" style="174" bestFit="1" customWidth="1"/>
    <col min="7686" max="7936" width="9.140625" style="174"/>
    <col min="7937" max="7937" width="10.7109375" style="174" customWidth="1"/>
    <col min="7938" max="7938" width="9.140625" style="174"/>
    <col min="7939" max="7939" width="26" style="174" bestFit="1" customWidth="1"/>
    <col min="7940" max="7940" width="18" style="174" bestFit="1" customWidth="1"/>
    <col min="7941" max="7941" width="14.140625" style="174" bestFit="1" customWidth="1"/>
    <col min="7942" max="8192" width="9.140625" style="174"/>
    <col min="8193" max="8193" width="10.7109375" style="174" customWidth="1"/>
    <col min="8194" max="8194" width="9.140625" style="174"/>
    <col min="8195" max="8195" width="26" style="174" bestFit="1" customWidth="1"/>
    <col min="8196" max="8196" width="18" style="174" bestFit="1" customWidth="1"/>
    <col min="8197" max="8197" width="14.140625" style="174" bestFit="1" customWidth="1"/>
    <col min="8198" max="8448" width="9.140625" style="174"/>
    <col min="8449" max="8449" width="10.7109375" style="174" customWidth="1"/>
    <col min="8450" max="8450" width="9.140625" style="174"/>
    <col min="8451" max="8451" width="26" style="174" bestFit="1" customWidth="1"/>
    <col min="8452" max="8452" width="18" style="174" bestFit="1" customWidth="1"/>
    <col min="8453" max="8453" width="14.140625" style="174" bestFit="1" customWidth="1"/>
    <col min="8454" max="8704" width="9.140625" style="174"/>
    <col min="8705" max="8705" width="10.7109375" style="174" customWidth="1"/>
    <col min="8706" max="8706" width="9.140625" style="174"/>
    <col min="8707" max="8707" width="26" style="174" bestFit="1" customWidth="1"/>
    <col min="8708" max="8708" width="18" style="174" bestFit="1" customWidth="1"/>
    <col min="8709" max="8709" width="14.140625" style="174" bestFit="1" customWidth="1"/>
    <col min="8710" max="8960" width="9.140625" style="174"/>
    <col min="8961" max="8961" width="10.7109375" style="174" customWidth="1"/>
    <col min="8962" max="8962" width="9.140625" style="174"/>
    <col min="8963" max="8963" width="26" style="174" bestFit="1" customWidth="1"/>
    <col min="8964" max="8964" width="18" style="174" bestFit="1" customWidth="1"/>
    <col min="8965" max="8965" width="14.140625" style="174" bestFit="1" customWidth="1"/>
    <col min="8966" max="9216" width="9.140625" style="174"/>
    <col min="9217" max="9217" width="10.7109375" style="174" customWidth="1"/>
    <col min="9218" max="9218" width="9.140625" style="174"/>
    <col min="9219" max="9219" width="26" style="174" bestFit="1" customWidth="1"/>
    <col min="9220" max="9220" width="18" style="174" bestFit="1" customWidth="1"/>
    <col min="9221" max="9221" width="14.140625" style="174" bestFit="1" customWidth="1"/>
    <col min="9222" max="9472" width="9.140625" style="174"/>
    <col min="9473" max="9473" width="10.7109375" style="174" customWidth="1"/>
    <col min="9474" max="9474" width="9.140625" style="174"/>
    <col min="9475" max="9475" width="26" style="174" bestFit="1" customWidth="1"/>
    <col min="9476" max="9476" width="18" style="174" bestFit="1" customWidth="1"/>
    <col min="9477" max="9477" width="14.140625" style="174" bestFit="1" customWidth="1"/>
    <col min="9478" max="9728" width="9.140625" style="174"/>
    <col min="9729" max="9729" width="10.7109375" style="174" customWidth="1"/>
    <col min="9730" max="9730" width="9.140625" style="174"/>
    <col min="9731" max="9731" width="26" style="174" bestFit="1" customWidth="1"/>
    <col min="9732" max="9732" width="18" style="174" bestFit="1" customWidth="1"/>
    <col min="9733" max="9733" width="14.140625" style="174" bestFit="1" customWidth="1"/>
    <col min="9734" max="9984" width="9.140625" style="174"/>
    <col min="9985" max="9985" width="10.7109375" style="174" customWidth="1"/>
    <col min="9986" max="9986" width="9.140625" style="174"/>
    <col min="9987" max="9987" width="26" style="174" bestFit="1" customWidth="1"/>
    <col min="9988" max="9988" width="18" style="174" bestFit="1" customWidth="1"/>
    <col min="9989" max="9989" width="14.140625" style="174" bestFit="1" customWidth="1"/>
    <col min="9990" max="10240" width="9.140625" style="174"/>
    <col min="10241" max="10241" width="10.7109375" style="174" customWidth="1"/>
    <col min="10242" max="10242" width="9.140625" style="174"/>
    <col min="10243" max="10243" width="26" style="174" bestFit="1" customWidth="1"/>
    <col min="10244" max="10244" width="18" style="174" bestFit="1" customWidth="1"/>
    <col min="10245" max="10245" width="14.140625" style="174" bestFit="1" customWidth="1"/>
    <col min="10246" max="10496" width="9.140625" style="174"/>
    <col min="10497" max="10497" width="10.7109375" style="174" customWidth="1"/>
    <col min="10498" max="10498" width="9.140625" style="174"/>
    <col min="10499" max="10499" width="26" style="174" bestFit="1" customWidth="1"/>
    <col min="10500" max="10500" width="18" style="174" bestFit="1" customWidth="1"/>
    <col min="10501" max="10501" width="14.140625" style="174" bestFit="1" customWidth="1"/>
    <col min="10502" max="10752" width="9.140625" style="174"/>
    <col min="10753" max="10753" width="10.7109375" style="174" customWidth="1"/>
    <col min="10754" max="10754" width="9.140625" style="174"/>
    <col min="10755" max="10755" width="26" style="174" bestFit="1" customWidth="1"/>
    <col min="10756" max="10756" width="18" style="174" bestFit="1" customWidth="1"/>
    <col min="10757" max="10757" width="14.140625" style="174" bestFit="1" customWidth="1"/>
    <col min="10758" max="11008" width="9.140625" style="174"/>
    <col min="11009" max="11009" width="10.7109375" style="174" customWidth="1"/>
    <col min="11010" max="11010" width="9.140625" style="174"/>
    <col min="11011" max="11011" width="26" style="174" bestFit="1" customWidth="1"/>
    <col min="11012" max="11012" width="18" style="174" bestFit="1" customWidth="1"/>
    <col min="11013" max="11013" width="14.140625" style="174" bestFit="1" customWidth="1"/>
    <col min="11014" max="11264" width="9.140625" style="174"/>
    <col min="11265" max="11265" width="10.7109375" style="174" customWidth="1"/>
    <col min="11266" max="11266" width="9.140625" style="174"/>
    <col min="11267" max="11267" width="26" style="174" bestFit="1" customWidth="1"/>
    <col min="11268" max="11268" width="18" style="174" bestFit="1" customWidth="1"/>
    <col min="11269" max="11269" width="14.140625" style="174" bestFit="1" customWidth="1"/>
    <col min="11270" max="11520" width="9.140625" style="174"/>
    <col min="11521" max="11521" width="10.7109375" style="174" customWidth="1"/>
    <col min="11522" max="11522" width="9.140625" style="174"/>
    <col min="11523" max="11523" width="26" style="174" bestFit="1" customWidth="1"/>
    <col min="11524" max="11524" width="18" style="174" bestFit="1" customWidth="1"/>
    <col min="11525" max="11525" width="14.140625" style="174" bestFit="1" customWidth="1"/>
    <col min="11526" max="11776" width="9.140625" style="174"/>
    <col min="11777" max="11777" width="10.7109375" style="174" customWidth="1"/>
    <col min="11778" max="11778" width="9.140625" style="174"/>
    <col min="11779" max="11779" width="26" style="174" bestFit="1" customWidth="1"/>
    <col min="11780" max="11780" width="18" style="174" bestFit="1" customWidth="1"/>
    <col min="11781" max="11781" width="14.140625" style="174" bestFit="1" customWidth="1"/>
    <col min="11782" max="12032" width="9.140625" style="174"/>
    <col min="12033" max="12033" width="10.7109375" style="174" customWidth="1"/>
    <col min="12034" max="12034" width="9.140625" style="174"/>
    <col min="12035" max="12035" width="26" style="174" bestFit="1" customWidth="1"/>
    <col min="12036" max="12036" width="18" style="174" bestFit="1" customWidth="1"/>
    <col min="12037" max="12037" width="14.140625" style="174" bestFit="1" customWidth="1"/>
    <col min="12038" max="12288" width="9.140625" style="174"/>
    <col min="12289" max="12289" width="10.7109375" style="174" customWidth="1"/>
    <col min="12290" max="12290" width="9.140625" style="174"/>
    <col min="12291" max="12291" width="26" style="174" bestFit="1" customWidth="1"/>
    <col min="12292" max="12292" width="18" style="174" bestFit="1" customWidth="1"/>
    <col min="12293" max="12293" width="14.140625" style="174" bestFit="1" customWidth="1"/>
    <col min="12294" max="12544" width="9.140625" style="174"/>
    <col min="12545" max="12545" width="10.7109375" style="174" customWidth="1"/>
    <col min="12546" max="12546" width="9.140625" style="174"/>
    <col min="12547" max="12547" width="26" style="174" bestFit="1" customWidth="1"/>
    <col min="12548" max="12548" width="18" style="174" bestFit="1" customWidth="1"/>
    <col min="12549" max="12549" width="14.140625" style="174" bestFit="1" customWidth="1"/>
    <col min="12550" max="12800" width="9.140625" style="174"/>
    <col min="12801" max="12801" width="10.7109375" style="174" customWidth="1"/>
    <col min="12802" max="12802" width="9.140625" style="174"/>
    <col min="12803" max="12803" width="26" style="174" bestFit="1" customWidth="1"/>
    <col min="12804" max="12804" width="18" style="174" bestFit="1" customWidth="1"/>
    <col min="12805" max="12805" width="14.140625" style="174" bestFit="1" customWidth="1"/>
    <col min="12806" max="13056" width="9.140625" style="174"/>
    <col min="13057" max="13057" width="10.7109375" style="174" customWidth="1"/>
    <col min="13058" max="13058" width="9.140625" style="174"/>
    <col min="13059" max="13059" width="26" style="174" bestFit="1" customWidth="1"/>
    <col min="13060" max="13060" width="18" style="174" bestFit="1" customWidth="1"/>
    <col min="13061" max="13061" width="14.140625" style="174" bestFit="1" customWidth="1"/>
    <col min="13062" max="13312" width="9.140625" style="174"/>
    <col min="13313" max="13313" width="10.7109375" style="174" customWidth="1"/>
    <col min="13314" max="13314" width="9.140625" style="174"/>
    <col min="13315" max="13315" width="26" style="174" bestFit="1" customWidth="1"/>
    <col min="13316" max="13316" width="18" style="174" bestFit="1" customWidth="1"/>
    <col min="13317" max="13317" width="14.140625" style="174" bestFit="1" customWidth="1"/>
    <col min="13318" max="13568" width="9.140625" style="174"/>
    <col min="13569" max="13569" width="10.7109375" style="174" customWidth="1"/>
    <col min="13570" max="13570" width="9.140625" style="174"/>
    <col min="13571" max="13571" width="26" style="174" bestFit="1" customWidth="1"/>
    <col min="13572" max="13572" width="18" style="174" bestFit="1" customWidth="1"/>
    <col min="13573" max="13573" width="14.140625" style="174" bestFit="1" customWidth="1"/>
    <col min="13574" max="13824" width="9.140625" style="174"/>
    <col min="13825" max="13825" width="10.7109375" style="174" customWidth="1"/>
    <col min="13826" max="13826" width="9.140625" style="174"/>
    <col min="13827" max="13827" width="26" style="174" bestFit="1" customWidth="1"/>
    <col min="13828" max="13828" width="18" style="174" bestFit="1" customWidth="1"/>
    <col min="13829" max="13829" width="14.140625" style="174" bestFit="1" customWidth="1"/>
    <col min="13830" max="14080" width="9.140625" style="174"/>
    <col min="14081" max="14081" width="10.7109375" style="174" customWidth="1"/>
    <col min="14082" max="14082" width="9.140625" style="174"/>
    <col min="14083" max="14083" width="26" style="174" bestFit="1" customWidth="1"/>
    <col min="14084" max="14084" width="18" style="174" bestFit="1" customWidth="1"/>
    <col min="14085" max="14085" width="14.140625" style="174" bestFit="1" customWidth="1"/>
    <col min="14086" max="14336" width="9.140625" style="174"/>
    <col min="14337" max="14337" width="10.7109375" style="174" customWidth="1"/>
    <col min="14338" max="14338" width="9.140625" style="174"/>
    <col min="14339" max="14339" width="26" style="174" bestFit="1" customWidth="1"/>
    <col min="14340" max="14340" width="18" style="174" bestFit="1" customWidth="1"/>
    <col min="14341" max="14341" width="14.140625" style="174" bestFit="1" customWidth="1"/>
    <col min="14342" max="14592" width="9.140625" style="174"/>
    <col min="14593" max="14593" width="10.7109375" style="174" customWidth="1"/>
    <col min="14594" max="14594" width="9.140625" style="174"/>
    <col min="14595" max="14595" width="26" style="174" bestFit="1" customWidth="1"/>
    <col min="14596" max="14596" width="18" style="174" bestFit="1" customWidth="1"/>
    <col min="14597" max="14597" width="14.140625" style="174" bestFit="1" customWidth="1"/>
    <col min="14598" max="14848" width="9.140625" style="174"/>
    <col min="14849" max="14849" width="10.7109375" style="174" customWidth="1"/>
    <col min="14850" max="14850" width="9.140625" style="174"/>
    <col min="14851" max="14851" width="26" style="174" bestFit="1" customWidth="1"/>
    <col min="14852" max="14852" width="18" style="174" bestFit="1" customWidth="1"/>
    <col min="14853" max="14853" width="14.140625" style="174" bestFit="1" customWidth="1"/>
    <col min="14854" max="15104" width="9.140625" style="174"/>
    <col min="15105" max="15105" width="10.7109375" style="174" customWidth="1"/>
    <col min="15106" max="15106" width="9.140625" style="174"/>
    <col min="15107" max="15107" width="26" style="174" bestFit="1" customWidth="1"/>
    <col min="15108" max="15108" width="18" style="174" bestFit="1" customWidth="1"/>
    <col min="15109" max="15109" width="14.140625" style="174" bestFit="1" customWidth="1"/>
    <col min="15110" max="15360" width="9.140625" style="174"/>
    <col min="15361" max="15361" width="10.7109375" style="174" customWidth="1"/>
    <col min="15362" max="15362" width="9.140625" style="174"/>
    <col min="15363" max="15363" width="26" style="174" bestFit="1" customWidth="1"/>
    <col min="15364" max="15364" width="18" style="174" bestFit="1" customWidth="1"/>
    <col min="15365" max="15365" width="14.140625" style="174" bestFit="1" customWidth="1"/>
    <col min="15366" max="15616" width="9.140625" style="174"/>
    <col min="15617" max="15617" width="10.7109375" style="174" customWidth="1"/>
    <col min="15618" max="15618" width="9.140625" style="174"/>
    <col min="15619" max="15619" width="26" style="174" bestFit="1" customWidth="1"/>
    <col min="15620" max="15620" width="18" style="174" bestFit="1" customWidth="1"/>
    <col min="15621" max="15621" width="14.140625" style="174" bestFit="1" customWidth="1"/>
    <col min="15622" max="15872" width="9.140625" style="174"/>
    <col min="15873" max="15873" width="10.7109375" style="174" customWidth="1"/>
    <col min="15874" max="15874" width="9.140625" style="174"/>
    <col min="15875" max="15875" width="26" style="174" bestFit="1" customWidth="1"/>
    <col min="15876" max="15876" width="18" style="174" bestFit="1" customWidth="1"/>
    <col min="15877" max="15877" width="14.140625" style="174" bestFit="1" customWidth="1"/>
    <col min="15878" max="16128" width="9.140625" style="174"/>
    <col min="16129" max="16129" width="10.7109375" style="174" customWidth="1"/>
    <col min="16130" max="16130" width="9.140625" style="174"/>
    <col min="16131" max="16131" width="26" style="174" bestFit="1" customWidth="1"/>
    <col min="16132" max="16132" width="18" style="174" bestFit="1" customWidth="1"/>
    <col min="16133" max="16133" width="14.140625" style="174" bestFit="1" customWidth="1"/>
    <col min="16134" max="16384" width="9.140625" style="174"/>
  </cols>
  <sheetData>
    <row r="1" spans="1:5" ht="18" x14ac:dyDescent="0.25">
      <c r="A1" s="173" t="s">
        <v>121</v>
      </c>
      <c r="B1" s="173"/>
      <c r="C1" s="173"/>
      <c r="D1" s="173"/>
      <c r="E1" s="173"/>
    </row>
    <row r="2" spans="1:5" s="176" customFormat="1" ht="15.75" x14ac:dyDescent="0.25">
      <c r="A2" s="175" t="s">
        <v>158</v>
      </c>
      <c r="B2" s="175"/>
      <c r="C2" s="175"/>
      <c r="D2" s="175"/>
      <c r="E2" s="175"/>
    </row>
    <row r="3" spans="1:5" ht="18" x14ac:dyDescent="0.25">
      <c r="A3" s="177"/>
    </row>
    <row r="4" spans="1:5" ht="13.5" thickBot="1" x14ac:dyDescent="0.25"/>
    <row r="5" spans="1:5" ht="31.5" thickTop="1" thickBot="1" x14ac:dyDescent="0.25">
      <c r="A5" s="178" t="s">
        <v>104</v>
      </c>
      <c r="B5" s="179" t="s">
        <v>105</v>
      </c>
      <c r="C5" s="179" t="s">
        <v>106</v>
      </c>
      <c r="D5" s="179" t="s">
        <v>107</v>
      </c>
      <c r="E5" s="180" t="s">
        <v>108</v>
      </c>
    </row>
    <row r="6" spans="1:5" ht="13.5" thickTop="1" x14ac:dyDescent="0.2">
      <c r="A6" s="181">
        <v>3111</v>
      </c>
      <c r="B6" s="182">
        <v>5331</v>
      </c>
      <c r="C6" s="183" t="s">
        <v>109</v>
      </c>
      <c r="D6" s="183" t="s">
        <v>110</v>
      </c>
      <c r="E6" s="184">
        <v>500</v>
      </c>
    </row>
    <row r="7" spans="1:5" ht="13.5" thickBot="1" x14ac:dyDescent="0.25">
      <c r="A7" s="185">
        <v>3111</v>
      </c>
      <c r="B7" s="186">
        <v>5331</v>
      </c>
      <c r="C7" s="187"/>
      <c r="D7" s="187" t="s">
        <v>111</v>
      </c>
      <c r="E7" s="188">
        <v>529.41999999999996</v>
      </c>
    </row>
    <row r="8" spans="1:5" x14ac:dyDescent="0.2">
      <c r="A8" s="189">
        <v>3111</v>
      </c>
      <c r="B8" s="190">
        <v>5331</v>
      </c>
      <c r="C8" s="191" t="s">
        <v>112</v>
      </c>
      <c r="D8" s="191" t="s">
        <v>110</v>
      </c>
      <c r="E8" s="192">
        <v>644</v>
      </c>
    </row>
    <row r="9" spans="1:5" x14ac:dyDescent="0.2">
      <c r="A9" s="193">
        <v>3111</v>
      </c>
      <c r="B9" s="194">
        <v>5331</v>
      </c>
      <c r="C9" s="195"/>
      <c r="D9" s="195" t="s">
        <v>111</v>
      </c>
      <c r="E9" s="196">
        <v>39.51</v>
      </c>
    </row>
    <row r="10" spans="1:5" ht="13.5" thickBot="1" x14ac:dyDescent="0.25">
      <c r="A10" s="193">
        <v>3111</v>
      </c>
      <c r="B10" s="194">
        <v>5331</v>
      </c>
      <c r="C10" s="195"/>
      <c r="D10" s="195" t="s">
        <v>113</v>
      </c>
      <c r="E10" s="196">
        <v>450</v>
      </c>
    </row>
    <row r="11" spans="1:5" x14ac:dyDescent="0.2">
      <c r="A11" s="197">
        <v>3111</v>
      </c>
      <c r="B11" s="198">
        <v>5331</v>
      </c>
      <c r="C11" s="199" t="s">
        <v>114</v>
      </c>
      <c r="D11" s="199" t="s">
        <v>110</v>
      </c>
      <c r="E11" s="200">
        <v>997</v>
      </c>
    </row>
    <row r="12" spans="1:5" ht="13.5" thickBot="1" x14ac:dyDescent="0.25">
      <c r="A12" s="185">
        <v>3111</v>
      </c>
      <c r="B12" s="186">
        <v>5331</v>
      </c>
      <c r="C12" s="187"/>
      <c r="D12" s="187" t="s">
        <v>111</v>
      </c>
      <c r="E12" s="188">
        <v>543.53700000000003</v>
      </c>
    </row>
    <row r="13" spans="1:5" x14ac:dyDescent="0.2">
      <c r="A13" s="197">
        <v>3111</v>
      </c>
      <c r="B13" s="198">
        <v>5331</v>
      </c>
      <c r="C13" s="201" t="s">
        <v>115</v>
      </c>
      <c r="D13" s="199" t="s">
        <v>110</v>
      </c>
      <c r="E13" s="200">
        <v>1060</v>
      </c>
    </row>
    <row r="14" spans="1:5" ht="13.5" thickBot="1" x14ac:dyDescent="0.25">
      <c r="A14" s="185">
        <v>3111</v>
      </c>
      <c r="B14" s="186">
        <v>5331</v>
      </c>
      <c r="C14" s="187"/>
      <c r="D14" s="187" t="s">
        <v>111</v>
      </c>
      <c r="E14" s="188">
        <v>1150</v>
      </c>
    </row>
    <row r="15" spans="1:5" x14ac:dyDescent="0.2">
      <c r="A15" s="189">
        <v>3113</v>
      </c>
      <c r="B15" s="190">
        <v>5331</v>
      </c>
      <c r="C15" s="191" t="s">
        <v>116</v>
      </c>
      <c r="D15" s="191" t="s">
        <v>110</v>
      </c>
      <c r="E15" s="192">
        <v>5558</v>
      </c>
    </row>
    <row r="16" spans="1:5" ht="13.5" thickBot="1" x14ac:dyDescent="0.25">
      <c r="A16" s="193">
        <v>3113</v>
      </c>
      <c r="B16" s="194">
        <v>5331</v>
      </c>
      <c r="C16" s="195"/>
      <c r="D16" s="195" t="s">
        <v>111</v>
      </c>
      <c r="E16" s="196">
        <v>3590</v>
      </c>
    </row>
    <row r="17" spans="1:5" x14ac:dyDescent="0.2">
      <c r="A17" s="197">
        <v>3231</v>
      </c>
      <c r="B17" s="198">
        <v>5331</v>
      </c>
      <c r="C17" s="199" t="s">
        <v>117</v>
      </c>
      <c r="D17" s="199" t="s">
        <v>110</v>
      </c>
      <c r="E17" s="200">
        <v>180</v>
      </c>
    </row>
    <row r="18" spans="1:5" ht="13.5" thickBot="1" x14ac:dyDescent="0.25">
      <c r="A18" s="202">
        <v>3231</v>
      </c>
      <c r="B18" s="203">
        <v>5331</v>
      </c>
      <c r="C18" s="204"/>
      <c r="D18" s="204" t="s">
        <v>111</v>
      </c>
      <c r="E18" s="205">
        <f>309.508+3.431</f>
        <v>312.93899999999996</v>
      </c>
    </row>
    <row r="19" spans="1:5" ht="13.5" thickTop="1" x14ac:dyDescent="0.2"/>
    <row r="20" spans="1:5" x14ac:dyDescent="0.2">
      <c r="E20" s="206"/>
    </row>
    <row r="21" spans="1:5" x14ac:dyDescent="0.2">
      <c r="A21" s="174">
        <v>3111</v>
      </c>
      <c r="C21" s="207" t="s">
        <v>118</v>
      </c>
      <c r="E21" s="206">
        <f>SUM(E6:E14)</f>
        <v>5913.4670000000006</v>
      </c>
    </row>
    <row r="22" spans="1:5" x14ac:dyDescent="0.2">
      <c r="A22" s="174">
        <v>3113</v>
      </c>
      <c r="C22" s="207" t="s">
        <v>119</v>
      </c>
      <c r="E22" s="206">
        <f>SUM(E15:E16)</f>
        <v>9148</v>
      </c>
    </row>
    <row r="23" spans="1:5" ht="13.5" thickBot="1" x14ac:dyDescent="0.25">
      <c r="A23" s="174">
        <v>3231</v>
      </c>
      <c r="C23" s="207" t="s">
        <v>120</v>
      </c>
      <c r="E23" s="208">
        <f>SUM(E17:E18)</f>
        <v>492.93899999999996</v>
      </c>
    </row>
    <row r="24" spans="1:5" x14ac:dyDescent="0.2">
      <c r="E24" s="206">
        <f>SUM(E21:E23)</f>
        <v>15554.406000000001</v>
      </c>
    </row>
    <row r="26" spans="1:5" x14ac:dyDescent="0.2">
      <c r="A26" s="209" t="s">
        <v>151</v>
      </c>
      <c r="B26" s="174" t="s">
        <v>152</v>
      </c>
      <c r="C26" s="174" t="s">
        <v>153</v>
      </c>
      <c r="E26" s="206">
        <f>E6+E8+E10+E11+E13+E15+E17</f>
        <v>9389</v>
      </c>
    </row>
    <row r="27" spans="1:5" x14ac:dyDescent="0.2">
      <c r="C27" s="174" t="s">
        <v>154</v>
      </c>
      <c r="E27" s="206">
        <f>E7+E9+E12+E14+E16+E18</f>
        <v>6165.4060000000009</v>
      </c>
    </row>
  </sheetData>
  <mergeCells count="2"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E21:E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Bilance SCHVALENO</vt:lpstr>
      <vt:lpstr>SCHVALENO 2020 dle §§ po ZMĚNĚ</vt:lpstr>
      <vt:lpstr>Příspěvky zřízeným organizacím</vt:lpstr>
      <vt:lpstr>'SCHVALENO 2020 dle §§ po ZMĚNĚ'!Názvy_tisku</vt:lpstr>
      <vt:lpstr>'Bilance SCHVALENO'!Oblast_tisku</vt:lpstr>
      <vt:lpstr>'Příspěvky zřízeným organizacím'!Oblast_tisku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Ileček</dc:creator>
  <cp:lastModifiedBy>Jana Ullrichová</cp:lastModifiedBy>
  <cp:lastPrinted>2019-12-20T11:19:15Z</cp:lastPrinted>
  <dcterms:created xsi:type="dcterms:W3CDTF">2001-10-24T13:08:44Z</dcterms:created>
  <dcterms:modified xsi:type="dcterms:W3CDTF">2019-12-20T11:21:11Z</dcterms:modified>
</cp:coreProperties>
</file>