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1_ROZPOČET\ROZPOČET 2019\Rozpocet_2019\Návrh rozpočtu\2019_ROZPOCET_zverejneno\"/>
    </mc:Choice>
  </mc:AlternateContent>
  <bookViews>
    <workbookView xWindow="0" yWindow="0" windowWidth="20460" windowHeight="7800"/>
  </bookViews>
  <sheets>
    <sheet name="Bilance" sheetId="1" r:id="rId1"/>
    <sheet name="Rozpočet 2019" sheetId="2" r:id="rId2"/>
    <sheet name="Příspěvky zřízeným organizacím" sheetId="3" r:id="rId3"/>
  </sheets>
  <externalReferences>
    <externalReference r:id="rId4"/>
  </externalReferences>
  <definedNames>
    <definedName name="_xlnm._FilterDatabase" localSheetId="1" hidden="1">'Rozpočet 2019'!$A$4:$E$146</definedName>
    <definedName name="_xlnm.Print_Titles" localSheetId="1">'Rozpočet 2019'!$2:$5</definedName>
    <definedName name="_xlnm.Print_Area" localSheetId="2">'Příspěvky zřízeným organizacím'!$A$1:$E$22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E20" i="3"/>
  <c r="E19" i="3"/>
  <c r="E22" i="3" s="1"/>
  <c r="H143" i="2"/>
  <c r="H144" i="2" s="1"/>
  <c r="E143" i="2"/>
  <c r="E144" i="2" s="1"/>
  <c r="D143" i="2"/>
  <c r="D144" i="2" s="1"/>
  <c r="G140" i="2"/>
  <c r="G143" i="2" s="1"/>
  <c r="G144" i="2" s="1"/>
  <c r="G134" i="2"/>
  <c r="H133" i="2"/>
  <c r="G133" i="2"/>
  <c r="E133" i="2"/>
  <c r="E135" i="2" s="1"/>
  <c r="D133" i="2"/>
  <c r="H112" i="2"/>
  <c r="H135" i="2" s="1"/>
  <c r="G112" i="2"/>
  <c r="G135" i="2" s="1"/>
  <c r="E112" i="2"/>
  <c r="D112" i="2"/>
  <c r="H61" i="2"/>
  <c r="H63" i="2" s="1"/>
  <c r="G61" i="2"/>
  <c r="G63" i="2" s="1"/>
  <c r="G146" i="2" s="1"/>
  <c r="E61" i="2"/>
  <c r="E63" i="2" s="1"/>
  <c r="D61" i="2"/>
  <c r="D63" i="2" s="1"/>
  <c r="H54" i="2"/>
  <c r="G54" i="2"/>
  <c r="E54" i="2"/>
  <c r="D54" i="2"/>
  <c r="H49" i="2"/>
  <c r="G49" i="2"/>
  <c r="E49" i="2"/>
  <c r="D49" i="2"/>
  <c r="H21" i="2"/>
  <c r="G21" i="2"/>
  <c r="E21" i="2"/>
  <c r="D21" i="2"/>
  <c r="G25" i="1"/>
  <c r="D25" i="1"/>
  <c r="H24" i="1"/>
  <c r="G24" i="1"/>
  <c r="F24" i="1"/>
  <c r="E24" i="1"/>
  <c r="D24" i="1"/>
  <c r="I24" i="1" s="1"/>
  <c r="G16" i="1"/>
  <c r="D16" i="1"/>
  <c r="I16" i="1" s="1"/>
  <c r="I15" i="1"/>
  <c r="G15" i="1"/>
  <c r="G12" i="1"/>
  <c r="D12" i="1"/>
  <c r="G11" i="1"/>
  <c r="D11" i="1"/>
  <c r="H10" i="1"/>
  <c r="G10" i="1"/>
  <c r="G9" i="1" s="1"/>
  <c r="F10" i="1"/>
  <c r="D10" i="1"/>
  <c r="H9" i="1"/>
  <c r="H31" i="1" s="1"/>
  <c r="F9" i="1"/>
  <c r="F31" i="1" s="1"/>
  <c r="E9" i="1"/>
  <c r="E31" i="1" s="1"/>
  <c r="E33" i="1" s="1"/>
  <c r="E34" i="1" s="1"/>
  <c r="D9" i="1"/>
  <c r="I9" i="1" s="1"/>
  <c r="G8" i="1"/>
  <c r="D8" i="1"/>
  <c r="G7" i="1"/>
  <c r="D7" i="1"/>
  <c r="D6" i="1" s="1"/>
  <c r="I6" i="1" s="1"/>
  <c r="H6" i="1"/>
  <c r="H30" i="1" s="1"/>
  <c r="G6" i="1"/>
  <c r="G30" i="1" s="1"/>
  <c r="F6" i="1"/>
  <c r="F30" i="1" s="1"/>
  <c r="E6" i="1"/>
  <c r="E30" i="1" s="1"/>
  <c r="D146" i="2" l="1"/>
  <c r="H146" i="2"/>
  <c r="E146" i="2"/>
  <c r="H33" i="1"/>
  <c r="H34" i="1" s="1"/>
  <c r="F33" i="1"/>
  <c r="F34" i="1" s="1"/>
  <c r="G31" i="1"/>
  <c r="G33" i="1" s="1"/>
  <c r="G34" i="1" s="1"/>
  <c r="G13" i="1"/>
  <c r="D13" i="1"/>
  <c r="F13" i="1"/>
  <c r="H13" i="1"/>
  <c r="D30" i="1"/>
  <c r="I30" i="1" s="1"/>
  <c r="D31" i="1"/>
  <c r="E13" i="1"/>
  <c r="I31" i="1" l="1"/>
  <c r="D33" i="1"/>
  <c r="D34" i="1" s="1"/>
</calcChain>
</file>

<file path=xl/sharedStrings.xml><?xml version="1.0" encoding="utf-8"?>
<sst xmlns="http://schemas.openxmlformats.org/spreadsheetml/2006/main" count="218" uniqueCount="168">
  <si>
    <t>Celková bilance</t>
  </si>
  <si>
    <t>v tis. Kč</t>
  </si>
  <si>
    <t>řádek</t>
  </si>
  <si>
    <t>Návrh rozpočtu 2019</t>
  </si>
  <si>
    <t>Schválený rozpočet 2018</t>
  </si>
  <si>
    <t>Upravený rozpočet 2018 k 30. 9.</t>
  </si>
  <si>
    <t>Odhad skutečnosti 2018</t>
  </si>
  <si>
    <t>Skutečnost 2017</t>
  </si>
  <si>
    <t>% změna 
Návrh 2019/ Skutečnost 2017</t>
  </si>
  <si>
    <t>Celkem výdaje</t>
  </si>
  <si>
    <t xml:space="preserve"> - běžné</t>
  </si>
  <si>
    <t xml:space="preserve"> - investiční</t>
  </si>
  <si>
    <t>Celkem příjmy</t>
  </si>
  <si>
    <t xml:space="preserve"> - daňové a vlastní</t>
  </si>
  <si>
    <t xml:space="preserve"> - kapitálové</t>
  </si>
  <si>
    <t xml:space="preserve"> - dotační</t>
  </si>
  <si>
    <t>Rozpočtové saldo (ř.2 - ř.1)</t>
  </si>
  <si>
    <t>schodek rozpočtu záporný, přebytek v případě kladného čísla</t>
  </si>
  <si>
    <t>Zapojení dlouhodobého úvěru</t>
  </si>
  <si>
    <t>Splácení úvěrů a půjček</t>
  </si>
  <si>
    <t>Změna stavu účtů</t>
  </si>
  <si>
    <t xml:space="preserve"> - zapojení zůstatku účtu</t>
  </si>
  <si>
    <t xml:space="preserve"> - nevyčerpaný příspěvěk na výkon pěstounské péče</t>
  </si>
  <si>
    <t xml:space="preserve"> - Nevyčerpané prostředky SF</t>
  </si>
  <si>
    <t>Celkové náklady (ř.1 + ř.5)</t>
  </si>
  <si>
    <t>Celková zdroje financování (ř.2 + ř.4 + ř.6)</t>
  </si>
  <si>
    <t>Schodek rozpočtu (ř.8 - ř.7)</t>
  </si>
  <si>
    <t>Zapojení úvěru k financování rozpočtového schodku</t>
  </si>
  <si>
    <t>OdPa</t>
  </si>
  <si>
    <t>Pol</t>
  </si>
  <si>
    <t>Název</t>
  </si>
  <si>
    <t>Příjmy</t>
  </si>
  <si>
    <t>Výdaje</t>
  </si>
  <si>
    <t xml:space="preserve">Rozpočet </t>
  </si>
  <si>
    <t>Skutečnost</t>
  </si>
  <si>
    <t>schválený 2018</t>
  </si>
  <si>
    <t>2018 ODHAD</t>
  </si>
  <si>
    <t>Rozpočtové příjmy</t>
  </si>
  <si>
    <t>Daňové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</si>
  <si>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</si>
  <si>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</si>
  <si>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</si>
  <si>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</si>
  <si>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</si>
  <si>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</si>
  <si>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</si>
  <si>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</si>
  <si>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</si>
  <si>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</si>
  <si>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</si>
  <si>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</si>
  <si>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1340</t>
  </si>
  <si>
    <t>Poplatek za provoz, shrom.,.. a odstr. kom. odpadu</t>
  </si>
  <si>
    <t>1341</t>
  </si>
  <si>
    <t>Poplatek ze psů</t>
  </si>
  <si>
    <t>1343</t>
  </si>
  <si>
    <t>Poplatek za užívání veřejného prostranství</t>
  </si>
  <si>
    <t>1345</t>
  </si>
  <si>
    <t>Poplatek z ubytovací kapacity</t>
  </si>
  <si>
    <t>1361</t>
  </si>
  <si>
    <t>Správní poplatky</t>
  </si>
  <si>
    <t>1381</t>
  </si>
  <si>
    <t>Daň z hazardních her</t>
  </si>
  <si>
    <t>1511</t>
  </si>
  <si>
    <t>Daň z nemovitých věcí</t>
  </si>
  <si>
    <t>Daňové příjmy celkem</t>
  </si>
  <si>
    <t>Nedaňové</t>
  </si>
  <si>
    <t>Ostatní správa v prům,obch.,stav. a službách</t>
  </si>
  <si>
    <t>Dopravní obslužnost veřejnými službami</t>
  </si>
  <si>
    <t>Ostatní záležitosti v dopravě</t>
  </si>
  <si>
    <t>Pitná voda</t>
  </si>
  <si>
    <t>Odvádění a čištění odpadních vod a nakl.s kaly</t>
  </si>
  <si>
    <t>Mateřské školy</t>
  </si>
  <si>
    <t>Základní školy</t>
  </si>
  <si>
    <t>Základní umělecké školy</t>
  </si>
  <si>
    <t>Činnosti knihovnické</t>
  </si>
  <si>
    <t>Informační listy</t>
  </si>
  <si>
    <t>Kulturní sál Vráž</t>
  </si>
  <si>
    <t>Kultura</t>
  </si>
  <si>
    <t>Bytové hospodářství</t>
  </si>
  <si>
    <t>Nebytové hospodářství</t>
  </si>
  <si>
    <t>Pohřebnictví</t>
  </si>
  <si>
    <t>Územní rozvoj</t>
  </si>
  <si>
    <t>Komunální služby a územní rozvoj j.n.</t>
  </si>
  <si>
    <t>Sběr a svoz ost.odpadů (jiných než nebez.a komun.)</t>
  </si>
  <si>
    <t>Využívání a zneškodňování komun.odpadů</t>
  </si>
  <si>
    <t>Ostatní správa v ochraně životního prostředí</t>
  </si>
  <si>
    <t>Domovy pro seniory</t>
  </si>
  <si>
    <t>Pečovatelská služba</t>
  </si>
  <si>
    <t>Městská police</t>
  </si>
  <si>
    <t>Činnost místní správy</t>
  </si>
  <si>
    <t>Úroky</t>
  </si>
  <si>
    <t>Nedaňové příjmy celkem</t>
  </si>
  <si>
    <t>Kapitálové</t>
  </si>
  <si>
    <t>Kapitálové příjmy celkem</t>
  </si>
  <si>
    <t>Dotační</t>
  </si>
  <si>
    <t>4112</t>
  </si>
  <si>
    <t>Neinv.př.transfery ze SR v rámci souhr.dot.vztahu</t>
  </si>
  <si>
    <t>4116</t>
  </si>
  <si>
    <t>Ostatní neinv.přijaté transfery ze st. rozpočtu</t>
  </si>
  <si>
    <t>4121</t>
  </si>
  <si>
    <t>Neinvestiční přijaté transfery od obcí</t>
  </si>
  <si>
    <t>4216</t>
  </si>
  <si>
    <t>Ostatní invest.přijaté transf.ze státního rozpočtu</t>
  </si>
  <si>
    <t>Dotační příjmy celkem</t>
  </si>
  <si>
    <t>příjmy rozpočtu 2018 nerozpočtované v roce 2019</t>
  </si>
  <si>
    <t>Rozpočtové příjmy celkem</t>
  </si>
  <si>
    <t>Rozpočtové výdaje</t>
  </si>
  <si>
    <t>Běžné</t>
  </si>
  <si>
    <t>Silnice</t>
  </si>
  <si>
    <t>Ostatní záležitosti pozemních komunikací</t>
  </si>
  <si>
    <t>Ostatní záležitosti v silniční dopravě</t>
  </si>
  <si>
    <t>Městská kronika</t>
  </si>
  <si>
    <t>Pořízení,zachování a obnova hodnot nár hist.povědo</t>
  </si>
  <si>
    <t>Sportovní zařízení v majetku obce</t>
  </si>
  <si>
    <t>Využití volného času dětí a mládeže</t>
  </si>
  <si>
    <t>Veřejné osvětlení</t>
  </si>
  <si>
    <t>Výstavba a údržba místních inženýrských sítí</t>
  </si>
  <si>
    <t>Územní plánování</t>
  </si>
  <si>
    <t>Sběr a svoz komunálních odpadů</t>
  </si>
  <si>
    <t>Ostatní nakládání s odpady</t>
  </si>
  <si>
    <t>Protierozní, protilavinová a protipožární ochrana</t>
  </si>
  <si>
    <t>Péče o vzhled obcí a veřejnou zeleň</t>
  </si>
  <si>
    <t>Ostatní sociální péče a pomoc rodině a manželství</t>
  </si>
  <si>
    <t>Aktivity pro seniory</t>
  </si>
  <si>
    <t>Ostatní zálež. civilní připravenosti na krizové st</t>
  </si>
  <si>
    <t>Hasiči</t>
  </si>
  <si>
    <t>Zastupitelstva obcí</t>
  </si>
  <si>
    <t>Pojištění funkčně nespecifikované</t>
  </si>
  <si>
    <t>Ostatní finanční operace</t>
  </si>
  <si>
    <t>Ostatní činnosti j.n.</t>
  </si>
  <si>
    <t>Běžné výdaje celkem</t>
  </si>
  <si>
    <t>Investiční</t>
  </si>
  <si>
    <t>Osobní asist., peč.služba a podpora samost.bydlení</t>
  </si>
  <si>
    <t>Bezpečnost a veřejný pořádek</t>
  </si>
  <si>
    <t>Investiční výdaje celkem</t>
  </si>
  <si>
    <t>výdaje v rozpočtu 2018 nerozpočtované 2019</t>
  </si>
  <si>
    <t>Rozpočtové výdaje celkem</t>
  </si>
  <si>
    <t>Financování</t>
  </si>
  <si>
    <t>8115</t>
  </si>
  <si>
    <t>Změny stavů krátkodobých prostředků na bank.účtech</t>
  </si>
  <si>
    <t>Dlouhodobé přijaté půjčené prostředky</t>
  </si>
  <si>
    <t>8124</t>
  </si>
  <si>
    <t>Uhrazené splátky dlouhodobých přijatých půjč.prost</t>
  </si>
  <si>
    <t>Bez ODPA</t>
  </si>
  <si>
    <t>Financování celkem</t>
  </si>
  <si>
    <t>CELKEM</t>
  </si>
  <si>
    <t>Ucelené informace o schváleneném rozpočtu 2018 a jeho změnách jsou uveřejněny na www.mestocernosice.cz v odkazu Rozpočet pod rokem 2018</t>
  </si>
  <si>
    <t>Paragraf</t>
  </si>
  <si>
    <t>Položka</t>
  </si>
  <si>
    <t>Příspěvková organizace</t>
  </si>
  <si>
    <t>Druh příspěvku</t>
  </si>
  <si>
    <t>Výdaje
 v tis. Kč</t>
  </si>
  <si>
    <t>MŠ Karlická</t>
  </si>
  <si>
    <t>provozní</t>
  </si>
  <si>
    <t>provozní "na odpisy"</t>
  </si>
  <si>
    <t>MŠ Topolská</t>
  </si>
  <si>
    <t>rezerva na platy</t>
  </si>
  <si>
    <t>MŠ Barevný ostrov</t>
  </si>
  <si>
    <t>MŠ Husova</t>
  </si>
  <si>
    <t>Základní škola</t>
  </si>
  <si>
    <t>Základní umělecká škola</t>
  </si>
  <si>
    <t>mateřské školy</t>
  </si>
  <si>
    <t>základní školy</t>
  </si>
  <si>
    <t>základní umělecké školy</t>
  </si>
  <si>
    <t>Rozpočet města Černošice dle ODPA na rok 2019</t>
  </si>
  <si>
    <t>Příspěvky příspěvkovým organizacím 2019</t>
  </si>
  <si>
    <t>Rozpočet města Černošice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</si>
</sst>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0"/>
  </numFmts>
  <fonts count="22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name val="Arial CE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6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/>
    <xf numFmtId="14" fontId="3" fillId="0" borderId="0" xfId="0" applyNumberFormat="1" applyFont="1" applyFill="1"/>
    <xf numFmtId="0" fontId="3" fillId="0" borderId="0" xfId="0" applyFont="1" applyFill="1"/>
    <xf numFmtId="0" fontId="5" fillId="0" borderId="0" xfId="0" quotePrefix="1" applyFont="1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0" fillId="0" borderId="0" xfId="0" applyFill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9" fillId="2" borderId="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0" fontId="10" fillId="0" borderId="0" xfId="1" applyNumberFormat="1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right" vertical="center"/>
    </xf>
    <xf numFmtId="0" fontId="11" fillId="0" borderId="0" xfId="0" applyFont="1" applyFill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0" fillId="0" borderId="0" xfId="0" applyFill="1" applyAlignment="1"/>
    <xf numFmtId="0" fontId="4" fillId="0" borderId="13" xfId="0" applyFont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3" fontId="4" fillId="3" borderId="21" xfId="0" applyNumberFormat="1" applyFont="1" applyFill="1" applyBorder="1" applyAlignment="1">
      <alignment vertical="center"/>
    </xf>
    <xf numFmtId="3" fontId="4" fillId="3" borderId="2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64" fontId="4" fillId="0" borderId="23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/>
    <xf numFmtId="3" fontId="4" fillId="0" borderId="23" xfId="0" applyNumberFormat="1" applyFont="1" applyFill="1" applyBorder="1" applyAlignment="1">
      <alignment vertical="center"/>
    </xf>
    <xf numFmtId="11" fontId="6" fillId="0" borderId="0" xfId="0" applyNumberFormat="1" applyFont="1" applyFill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11" fontId="6" fillId="0" borderId="26" xfId="0" applyNumberFormat="1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1" fontId="13" fillId="0" borderId="0" xfId="0" applyNumberFormat="1" applyFont="1" applyFill="1" applyAlignment="1">
      <alignment vertical="center"/>
    </xf>
    <xf numFmtId="0" fontId="13" fillId="0" borderId="0" xfId="0" applyFont="1" applyFill="1"/>
    <xf numFmtId="0" fontId="15" fillId="0" borderId="0" xfId="0" applyFont="1" applyAlignment="1">
      <alignment horizontal="center" vertical="center"/>
    </xf>
    <xf numFmtId="3" fontId="0" fillId="0" borderId="0" xfId="0" applyNumberFormat="1"/>
    <xf numFmtId="0" fontId="16" fillId="0" borderId="27" xfId="0" applyFont="1" applyBorder="1" applyAlignment="1">
      <alignment horizontal="center"/>
    </xf>
    <xf numFmtId="0" fontId="16" fillId="0" borderId="28" xfId="0" applyNumberFormat="1" applyFont="1" applyBorder="1" applyAlignment="1">
      <alignment horizontal="center"/>
    </xf>
    <xf numFmtId="4" fontId="16" fillId="0" borderId="28" xfId="0" applyNumberFormat="1" applyFont="1" applyBorder="1" applyAlignment="1">
      <alignment horizontal="center"/>
    </xf>
    <xf numFmtId="4" fontId="16" fillId="0" borderId="29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7" fillId="0" borderId="4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23" xfId="0" applyNumberFormat="1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28" xfId="0" applyNumberFormat="1" applyFont="1" applyBorder="1" applyAlignment="1">
      <alignment horizontal="left"/>
    </xf>
    <xf numFmtId="4" fontId="18" fillId="0" borderId="28" xfId="0" applyNumberFormat="1" applyFont="1" applyBorder="1" applyAlignment="1">
      <alignment horizontal="left"/>
    </xf>
    <xf numFmtId="4" fontId="18" fillId="0" borderId="29" xfId="0" applyNumberFormat="1" applyFont="1" applyBorder="1" applyAlignment="1">
      <alignment horizontal="left"/>
    </xf>
    <xf numFmtId="4" fontId="18" fillId="0" borderId="30" xfId="0" applyNumberFormat="1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NumberFormat="1" applyFont="1" applyBorder="1" applyAlignment="1">
      <alignment horizontal="left"/>
    </xf>
    <xf numFmtId="165" fontId="18" fillId="0" borderId="28" xfId="0" applyNumberFormat="1" applyFont="1" applyBorder="1" applyAlignment="1">
      <alignment horizontal="left"/>
    </xf>
    <xf numFmtId="165" fontId="18" fillId="0" borderId="29" xfId="0" applyNumberFormat="1" applyFont="1" applyBorder="1" applyAlignment="1">
      <alignment horizontal="left"/>
    </xf>
    <xf numFmtId="165" fontId="18" fillId="0" borderId="9" xfId="0" applyNumberFormat="1" applyFont="1" applyBorder="1" applyAlignment="1">
      <alignment horizontal="left"/>
    </xf>
    <xf numFmtId="0" fontId="17" fillId="0" borderId="5" xfId="0" applyNumberFormat="1" applyFont="1" applyBorder="1" applyAlignment="1">
      <alignment horizontal="left"/>
    </xf>
    <xf numFmtId="0" fontId="17" fillId="0" borderId="8" xfId="0" applyNumberFormat="1" applyFont="1" applyBorder="1" applyAlignment="1">
      <alignment horizontal="left"/>
    </xf>
    <xf numFmtId="4" fontId="17" fillId="0" borderId="8" xfId="0" applyNumberFormat="1" applyFont="1" applyBorder="1" applyAlignment="1">
      <alignment horizontal="right"/>
    </xf>
    <xf numFmtId="4" fontId="17" fillId="0" borderId="33" xfId="0" applyNumberFormat="1" applyFont="1" applyBorder="1" applyAlignment="1">
      <alignment horizontal="right"/>
    </xf>
    <xf numFmtId="4" fontId="17" fillId="0" borderId="9" xfId="0" applyNumberFormat="1" applyFont="1" applyFill="1" applyBorder="1" applyAlignment="1">
      <alignment horizontal="right"/>
    </xf>
    <xf numFmtId="0" fontId="18" fillId="0" borderId="34" xfId="0" applyNumberFormat="1" applyFont="1" applyBorder="1" applyAlignment="1">
      <alignment horizontal="left"/>
    </xf>
    <xf numFmtId="165" fontId="18" fillId="0" borderId="28" xfId="0" applyNumberFormat="1" applyFont="1" applyBorder="1" applyAlignment="1">
      <alignment horizontal="right"/>
    </xf>
    <xf numFmtId="165" fontId="18" fillId="0" borderId="35" xfId="0" applyNumberFormat="1" applyFont="1" applyBorder="1" applyAlignment="1"/>
    <xf numFmtId="165" fontId="10" fillId="0" borderId="9" xfId="0" applyNumberFormat="1" applyFont="1" applyBorder="1" applyAlignment="1"/>
    <xf numFmtId="0" fontId="16" fillId="0" borderId="32" xfId="0" applyNumberFormat="1" applyFont="1" applyBorder="1" applyAlignment="1">
      <alignment horizontal="left"/>
    </xf>
    <xf numFmtId="165" fontId="16" fillId="0" borderId="32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0" fontId="16" fillId="0" borderId="27" xfId="0" applyNumberFormat="1" applyFont="1" applyBorder="1" applyAlignment="1">
      <alignment horizontal="left"/>
    </xf>
    <xf numFmtId="0" fontId="16" fillId="0" borderId="28" xfId="0" applyNumberFormat="1" applyFont="1" applyBorder="1" applyAlignment="1">
      <alignment horizontal="left"/>
    </xf>
    <xf numFmtId="4" fontId="16" fillId="0" borderId="28" xfId="0" applyNumberFormat="1" applyFont="1" applyBorder="1" applyAlignment="1">
      <alignment horizontal="right"/>
    </xf>
    <xf numFmtId="4" fontId="16" fillId="0" borderId="29" xfId="0" applyNumberFormat="1" applyFont="1" applyBorder="1" applyAlignment="1">
      <alignment horizontal="right"/>
    </xf>
    <xf numFmtId="3" fontId="0" fillId="0" borderId="0" xfId="0" applyNumberFormat="1" applyFill="1"/>
    <xf numFmtId="165" fontId="10" fillId="0" borderId="9" xfId="0" applyNumberFormat="1" applyFont="1" applyFill="1" applyBorder="1" applyAlignment="1"/>
    <xf numFmtId="4" fontId="17" fillId="0" borderId="9" xfId="0" applyNumberFormat="1" applyFont="1" applyBorder="1" applyAlignment="1">
      <alignment horizontal="right"/>
    </xf>
    <xf numFmtId="4" fontId="17" fillId="0" borderId="16" xfId="0" applyNumberFormat="1" applyFont="1" applyBorder="1" applyAlignment="1">
      <alignment horizontal="right"/>
    </xf>
    <xf numFmtId="165" fontId="0" fillId="0" borderId="0" xfId="0" applyNumberFormat="1"/>
    <xf numFmtId="165" fontId="18" fillId="0" borderId="29" xfId="0" applyNumberFormat="1" applyFont="1" applyBorder="1" applyAlignment="1">
      <alignment horizontal="right"/>
    </xf>
    <xf numFmtId="165" fontId="10" fillId="0" borderId="9" xfId="0" applyNumberFormat="1" applyFont="1" applyBorder="1" applyAlignment="1">
      <alignment horizontal="right"/>
    </xf>
    <xf numFmtId="0" fontId="18" fillId="0" borderId="36" xfId="0" applyFont="1" applyBorder="1" applyAlignment="1">
      <alignment horizontal="right"/>
    </xf>
    <xf numFmtId="0" fontId="18" fillId="0" borderId="36" xfId="0" applyNumberFormat="1" applyFont="1" applyBorder="1" applyAlignment="1">
      <alignment horizontal="right"/>
    </xf>
    <xf numFmtId="0" fontId="18" fillId="0" borderId="36" xfId="0" applyNumberFormat="1" applyFont="1" applyBorder="1" applyAlignment="1">
      <alignment horizontal="left"/>
    </xf>
    <xf numFmtId="165" fontId="18" fillId="0" borderId="36" xfId="0" applyNumberFormat="1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left"/>
    </xf>
    <xf numFmtId="0" fontId="18" fillId="0" borderId="26" xfId="0" applyFont="1" applyBorder="1" applyAlignment="1">
      <alignment horizontal="right"/>
    </xf>
    <xf numFmtId="0" fontId="18" fillId="0" borderId="26" xfId="0" applyNumberFormat="1" applyFont="1" applyBorder="1" applyAlignment="1">
      <alignment horizontal="right"/>
    </xf>
    <xf numFmtId="0" fontId="18" fillId="0" borderId="26" xfId="0" applyNumberFormat="1" applyFont="1" applyBorder="1" applyAlignment="1">
      <alignment horizontal="left"/>
    </xf>
    <xf numFmtId="165" fontId="18" fillId="0" borderId="26" xfId="0" applyNumberFormat="1" applyFont="1" applyBorder="1" applyAlignment="1">
      <alignment horizontal="right"/>
    </xf>
    <xf numFmtId="1" fontId="18" fillId="0" borderId="27" xfId="0" applyNumberFormat="1" applyFont="1" applyBorder="1" applyAlignment="1">
      <alignment horizontal="left"/>
    </xf>
    <xf numFmtId="4" fontId="18" fillId="0" borderId="9" xfId="0" applyNumberFormat="1" applyFont="1" applyBorder="1" applyAlignment="1">
      <alignment horizontal="left"/>
    </xf>
    <xf numFmtId="165" fontId="19" fillId="0" borderId="9" xfId="0" applyNumberFormat="1" applyFont="1" applyBorder="1" applyAlignment="1">
      <alignment horizontal="left"/>
    </xf>
    <xf numFmtId="165" fontId="18" fillId="0" borderId="34" xfId="0" applyNumberFormat="1" applyFont="1" applyBorder="1" applyAlignment="1"/>
    <xf numFmtId="0" fontId="18" fillId="0" borderId="32" xfId="0" applyFont="1" applyBorder="1" applyAlignment="1">
      <alignment horizontal="left"/>
    </xf>
    <xf numFmtId="165" fontId="18" fillId="0" borderId="32" xfId="0" applyNumberFormat="1" applyFont="1" applyBorder="1" applyAlignment="1">
      <alignment horizontal="left"/>
    </xf>
    <xf numFmtId="165" fontId="18" fillId="0" borderId="32" xfId="0" applyNumberFormat="1" applyFont="1" applyBorder="1" applyAlignment="1"/>
    <xf numFmtId="165" fontId="19" fillId="0" borderId="0" xfId="0" applyNumberFormat="1" applyFont="1" applyBorder="1" applyAlignment="1"/>
    <xf numFmtId="165" fontId="18" fillId="0" borderId="28" xfId="0" applyNumberFormat="1" applyFont="1" applyBorder="1" applyAlignment="1"/>
    <xf numFmtId="165" fontId="18" fillId="0" borderId="37" xfId="0" applyNumberFormat="1" applyFont="1" applyBorder="1" applyAlignment="1"/>
    <xf numFmtId="165" fontId="18" fillId="0" borderId="38" xfId="0" applyNumberFormat="1" applyFont="1" applyBorder="1" applyAlignment="1"/>
    <xf numFmtId="165" fontId="19" fillId="0" borderId="0" xfId="0" applyNumberFormat="1" applyFont="1" applyBorder="1" applyAlignment="1">
      <alignment horizontal="right"/>
    </xf>
    <xf numFmtId="4" fontId="19" fillId="0" borderId="9" xfId="0" applyNumberFormat="1" applyFont="1" applyBorder="1" applyAlignment="1">
      <alignment horizontal="left"/>
    </xf>
    <xf numFmtId="0" fontId="18" fillId="0" borderId="32" xfId="0" applyFont="1" applyBorder="1" applyAlignment="1">
      <alignment horizontal="right"/>
    </xf>
    <xf numFmtId="165" fontId="18" fillId="0" borderId="32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/>
    <xf numFmtId="4" fontId="0" fillId="0" borderId="0" xfId="0" applyNumberFormat="1"/>
    <xf numFmtId="0" fontId="20" fillId="0" borderId="0" xfId="2" applyFont="1"/>
    <xf numFmtId="0" fontId="1" fillId="0" borderId="0" xfId="2"/>
    <xf numFmtId="0" fontId="21" fillId="0" borderId="39" xfId="2" applyFont="1" applyBorder="1" applyAlignment="1">
      <alignment horizontal="center" vertical="center" wrapText="1"/>
    </xf>
    <xf numFmtId="0" fontId="21" fillId="0" borderId="40" xfId="2" applyFont="1" applyBorder="1" applyAlignment="1">
      <alignment horizontal="center" vertical="center" wrapText="1"/>
    </xf>
    <xf numFmtId="0" fontId="21" fillId="0" borderId="41" xfId="2" applyFont="1" applyBorder="1" applyAlignment="1">
      <alignment horizontal="center" vertical="center" wrapText="1"/>
    </xf>
    <xf numFmtId="1" fontId="1" fillId="0" borderId="42" xfId="2" applyNumberFormat="1" applyBorder="1"/>
    <xf numFmtId="1" fontId="1" fillId="0" borderId="43" xfId="2" applyNumberFormat="1" applyBorder="1"/>
    <xf numFmtId="0" fontId="1" fillId="0" borderId="43" xfId="2" applyBorder="1"/>
    <xf numFmtId="165" fontId="1" fillId="0" borderId="44" xfId="2" applyNumberFormat="1" applyBorder="1"/>
    <xf numFmtId="1" fontId="1" fillId="0" borderId="45" xfId="2" applyNumberFormat="1" applyBorder="1"/>
    <xf numFmtId="1" fontId="1" fillId="0" borderId="22" xfId="2" applyNumberFormat="1" applyBorder="1"/>
    <xf numFmtId="0" fontId="1" fillId="0" borderId="22" xfId="2" applyBorder="1"/>
    <xf numFmtId="165" fontId="1" fillId="0" borderId="46" xfId="2" applyNumberFormat="1" applyBorder="1"/>
    <xf numFmtId="1" fontId="1" fillId="0" borderId="47" xfId="2" applyNumberFormat="1" applyBorder="1"/>
    <xf numFmtId="1" fontId="1" fillId="0" borderId="30" xfId="2" applyNumberFormat="1" applyBorder="1"/>
    <xf numFmtId="0" fontId="1" fillId="0" borderId="30" xfId="2" applyBorder="1"/>
    <xf numFmtId="165" fontId="1" fillId="0" borderId="48" xfId="2" applyNumberFormat="1" applyBorder="1"/>
    <xf numFmtId="1" fontId="1" fillId="0" borderId="49" xfId="2" applyNumberFormat="1" applyBorder="1"/>
    <xf numFmtId="1" fontId="1" fillId="0" borderId="16" xfId="2" applyNumberFormat="1" applyBorder="1"/>
    <xf numFmtId="0" fontId="1" fillId="0" borderId="16" xfId="2" applyBorder="1"/>
    <xf numFmtId="165" fontId="1" fillId="0" borderId="50" xfId="2" applyNumberFormat="1" applyBorder="1"/>
    <xf numFmtId="1" fontId="1" fillId="0" borderId="51" xfId="2" applyNumberFormat="1" applyBorder="1"/>
    <xf numFmtId="1" fontId="1" fillId="0" borderId="2" xfId="2" applyNumberFormat="1" applyBorder="1"/>
    <xf numFmtId="0" fontId="1" fillId="0" borderId="2" xfId="2" applyBorder="1"/>
    <xf numFmtId="165" fontId="1" fillId="0" borderId="52" xfId="2" applyNumberFormat="1" applyBorder="1"/>
    <xf numFmtId="0" fontId="1" fillId="0" borderId="2" xfId="2" applyFont="1" applyBorder="1"/>
    <xf numFmtId="1" fontId="1" fillId="0" borderId="53" xfId="2" applyNumberFormat="1" applyBorder="1"/>
    <xf numFmtId="1" fontId="1" fillId="0" borderId="54" xfId="2" applyNumberFormat="1" applyBorder="1"/>
    <xf numFmtId="0" fontId="1" fillId="0" borderId="54" xfId="2" applyBorder="1"/>
    <xf numFmtId="165" fontId="1" fillId="0" borderId="55" xfId="2" applyNumberFormat="1" applyBorder="1"/>
    <xf numFmtId="165" fontId="1" fillId="0" borderId="0" xfId="2" applyNumberFormat="1"/>
    <xf numFmtId="0" fontId="1" fillId="0" borderId="0" xfId="2" applyFont="1"/>
    <xf numFmtId="165" fontId="1" fillId="0" borderId="26" xfId="2" applyNumberFormat="1" applyBorder="1"/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</cellXfs>
  <cellStyles count="3">
    <cellStyle name="Normální" xfId="0" builtinId="0"/>
    <cellStyle name="Normální 2" xfId="2"/>
    <cellStyle name="Procenta 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ROZPO&#268;ET/ROZPO&#268;ET%202019/Rozpocet_2019/N&#225;vrh%20rozpo&#269;tu/N&#225;vrh_rozpo&#269;tu_2019_09112018_ke_zverejne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Návrh rozpočtu 2019 - 3 sloupce"/>
      <sheetName val="Návrh rozpočtu 2019 - paragrafy"/>
      <sheetName val="Příspěvky zřízeným organizacím"/>
      <sheetName val="Modul1"/>
      <sheetName val="zmeny po zverejnění"/>
      <sheetName val="Návrh rozpočtu 2019 - 3 slo (2"/>
    </sheetNames>
    <sheetDataSet>
      <sheetData sheetId="0"/>
      <sheetData sheetId="1">
        <row r="21">
          <cell r="H21">
            <v>153897</v>
          </cell>
        </row>
        <row r="49">
          <cell r="H49">
            <v>46267.360000000001</v>
          </cell>
        </row>
        <row r="54">
          <cell r="H54">
            <v>1073.18</v>
          </cell>
        </row>
        <row r="61">
          <cell r="H61">
            <v>137810.96000000002</v>
          </cell>
        </row>
        <row r="62">
          <cell r="H62">
            <v>27000</v>
          </cell>
        </row>
        <row r="112">
          <cell r="H112">
            <v>236846.01</v>
          </cell>
        </row>
        <row r="133">
          <cell r="H133">
            <v>136669.15000000002</v>
          </cell>
        </row>
        <row r="134">
          <cell r="H134">
            <v>7600</v>
          </cell>
        </row>
        <row r="140">
          <cell r="H140">
            <v>15945.66</v>
          </cell>
        </row>
        <row r="141">
          <cell r="H141">
            <v>15000</v>
          </cell>
        </row>
        <row r="142">
          <cell r="H142">
            <v>15879</v>
          </cell>
        </row>
      </sheetData>
      <sheetData sheetId="2">
        <row r="20">
          <cell r="D20">
            <v>150110</v>
          </cell>
        </row>
        <row r="48">
          <cell r="D48">
            <v>44848.590000000004</v>
          </cell>
        </row>
        <row r="53">
          <cell r="D53">
            <v>6120</v>
          </cell>
        </row>
        <row r="60">
          <cell r="D60">
            <v>95197.73</v>
          </cell>
        </row>
        <row r="110">
          <cell r="E110">
            <v>265865.78999999998</v>
          </cell>
        </row>
        <row r="131">
          <cell r="E131">
            <v>110420.94</v>
          </cell>
        </row>
        <row r="139">
          <cell r="D139">
            <v>93402.61</v>
          </cell>
          <cell r="E139">
            <v>13392.2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X132"/>
  <sheetViews>
    <sheetView tabSelected="1" zoomScaleNormal="100" zoomScaleSheetLayoutView="75" workbookViewId="0">
      <selection activeCell="B2" sqref="B2"/>
    </sheetView>
  </sheetViews>
  <sheetFormatPr defaultRowHeight="15" outlineLevelRow="1" x14ac:dyDescent="0.2"/>
  <cols>
    <col min="1" max="1" width="2.140625" style="11" customWidth="1"/>
    <col min="2" max="2" width="5.28515625" style="6" bestFit="1" customWidth="1"/>
    <col min="3" max="3" width="60.42578125" style="6" customWidth="1"/>
    <col min="4" max="7" width="13.5703125" style="11" customWidth="1"/>
    <col min="8" max="8" width="13.5703125" style="93" customWidth="1"/>
    <col min="9" max="9" width="19.7109375" style="93" customWidth="1"/>
    <col min="10" max="256" width="9.140625" style="11"/>
    <col min="257" max="257" width="2.140625" style="11" customWidth="1"/>
    <col min="258" max="258" width="5.28515625" style="11" bestFit="1" customWidth="1"/>
    <col min="259" max="259" width="60.42578125" style="11" customWidth="1"/>
    <col min="260" max="264" width="13.5703125" style="11" customWidth="1"/>
    <col min="265" max="265" width="19.7109375" style="11" customWidth="1"/>
    <col min="266" max="512" width="9.140625" style="11"/>
    <col min="513" max="513" width="2.140625" style="11" customWidth="1"/>
    <col min="514" max="514" width="5.28515625" style="11" bestFit="1" customWidth="1"/>
    <col min="515" max="515" width="60.42578125" style="11" customWidth="1"/>
    <col min="516" max="520" width="13.5703125" style="11" customWidth="1"/>
    <col min="521" max="521" width="19.7109375" style="11" customWidth="1"/>
    <col min="522" max="768" width="9.140625" style="11"/>
    <col min="769" max="769" width="2.140625" style="11" customWidth="1"/>
    <col min="770" max="770" width="5.28515625" style="11" bestFit="1" customWidth="1"/>
    <col min="771" max="771" width="60.42578125" style="11" customWidth="1"/>
    <col min="772" max="776" width="13.5703125" style="11" customWidth="1"/>
    <col min="777" max="777" width="19.7109375" style="11" customWidth="1"/>
    <col min="778" max="1024" width="9.140625" style="11"/>
    <col min="1025" max="1025" width="2.140625" style="11" customWidth="1"/>
    <col min="1026" max="1026" width="5.28515625" style="11" bestFit="1" customWidth="1"/>
    <col min="1027" max="1027" width="60.42578125" style="11" customWidth="1"/>
    <col min="1028" max="1032" width="13.5703125" style="11" customWidth="1"/>
    <col min="1033" max="1033" width="19.7109375" style="11" customWidth="1"/>
    <col min="1034" max="1280" width="9.140625" style="11"/>
    <col min="1281" max="1281" width="2.140625" style="11" customWidth="1"/>
    <col min="1282" max="1282" width="5.28515625" style="11" bestFit="1" customWidth="1"/>
    <col min="1283" max="1283" width="60.42578125" style="11" customWidth="1"/>
    <col min="1284" max="1288" width="13.5703125" style="11" customWidth="1"/>
    <col min="1289" max="1289" width="19.7109375" style="11" customWidth="1"/>
    <col min="1290" max="1536" width="9.140625" style="11"/>
    <col min="1537" max="1537" width="2.140625" style="11" customWidth="1"/>
    <col min="1538" max="1538" width="5.28515625" style="11" bestFit="1" customWidth="1"/>
    <col min="1539" max="1539" width="60.42578125" style="11" customWidth="1"/>
    <col min="1540" max="1544" width="13.5703125" style="11" customWidth="1"/>
    <col min="1545" max="1545" width="19.7109375" style="11" customWidth="1"/>
    <col min="1546" max="1792" width="9.140625" style="11"/>
    <col min="1793" max="1793" width="2.140625" style="11" customWidth="1"/>
    <col min="1794" max="1794" width="5.28515625" style="11" bestFit="1" customWidth="1"/>
    <col min="1795" max="1795" width="60.42578125" style="11" customWidth="1"/>
    <col min="1796" max="1800" width="13.5703125" style="11" customWidth="1"/>
    <col min="1801" max="1801" width="19.7109375" style="11" customWidth="1"/>
    <col min="1802" max="2048" width="9.140625" style="11"/>
    <col min="2049" max="2049" width="2.140625" style="11" customWidth="1"/>
    <col min="2050" max="2050" width="5.28515625" style="11" bestFit="1" customWidth="1"/>
    <col min="2051" max="2051" width="60.42578125" style="11" customWidth="1"/>
    <col min="2052" max="2056" width="13.5703125" style="11" customWidth="1"/>
    <col min="2057" max="2057" width="19.7109375" style="11" customWidth="1"/>
    <col min="2058" max="2304" width="9.140625" style="11"/>
    <col min="2305" max="2305" width="2.140625" style="11" customWidth="1"/>
    <col min="2306" max="2306" width="5.28515625" style="11" bestFit="1" customWidth="1"/>
    <col min="2307" max="2307" width="60.42578125" style="11" customWidth="1"/>
    <col min="2308" max="2312" width="13.5703125" style="11" customWidth="1"/>
    <col min="2313" max="2313" width="19.7109375" style="11" customWidth="1"/>
    <col min="2314" max="2560" width="9.140625" style="11"/>
    <col min="2561" max="2561" width="2.140625" style="11" customWidth="1"/>
    <col min="2562" max="2562" width="5.28515625" style="11" bestFit="1" customWidth="1"/>
    <col min="2563" max="2563" width="60.42578125" style="11" customWidth="1"/>
    <col min="2564" max="2568" width="13.5703125" style="11" customWidth="1"/>
    <col min="2569" max="2569" width="19.7109375" style="11" customWidth="1"/>
    <col min="2570" max="2816" width="9.140625" style="11"/>
    <col min="2817" max="2817" width="2.140625" style="11" customWidth="1"/>
    <col min="2818" max="2818" width="5.28515625" style="11" bestFit="1" customWidth="1"/>
    <col min="2819" max="2819" width="60.42578125" style="11" customWidth="1"/>
    <col min="2820" max="2824" width="13.5703125" style="11" customWidth="1"/>
    <col min="2825" max="2825" width="19.7109375" style="11" customWidth="1"/>
    <col min="2826" max="3072" width="9.140625" style="11"/>
    <col min="3073" max="3073" width="2.140625" style="11" customWidth="1"/>
    <col min="3074" max="3074" width="5.28515625" style="11" bestFit="1" customWidth="1"/>
    <col min="3075" max="3075" width="60.42578125" style="11" customWidth="1"/>
    <col min="3076" max="3080" width="13.5703125" style="11" customWidth="1"/>
    <col min="3081" max="3081" width="19.7109375" style="11" customWidth="1"/>
    <col min="3082" max="3328" width="9.140625" style="11"/>
    <col min="3329" max="3329" width="2.140625" style="11" customWidth="1"/>
    <col min="3330" max="3330" width="5.28515625" style="11" bestFit="1" customWidth="1"/>
    <col min="3331" max="3331" width="60.42578125" style="11" customWidth="1"/>
    <col min="3332" max="3336" width="13.5703125" style="11" customWidth="1"/>
    <col min="3337" max="3337" width="19.7109375" style="11" customWidth="1"/>
    <col min="3338" max="3584" width="9.140625" style="11"/>
    <col min="3585" max="3585" width="2.140625" style="11" customWidth="1"/>
    <col min="3586" max="3586" width="5.28515625" style="11" bestFit="1" customWidth="1"/>
    <col min="3587" max="3587" width="60.42578125" style="11" customWidth="1"/>
    <col min="3588" max="3592" width="13.5703125" style="11" customWidth="1"/>
    <col min="3593" max="3593" width="19.7109375" style="11" customWidth="1"/>
    <col min="3594" max="3840" width="9.140625" style="11"/>
    <col min="3841" max="3841" width="2.140625" style="11" customWidth="1"/>
    <col min="3842" max="3842" width="5.28515625" style="11" bestFit="1" customWidth="1"/>
    <col min="3843" max="3843" width="60.42578125" style="11" customWidth="1"/>
    <col min="3844" max="3848" width="13.5703125" style="11" customWidth="1"/>
    <col min="3849" max="3849" width="19.7109375" style="11" customWidth="1"/>
    <col min="3850" max="4096" width="9.140625" style="11"/>
    <col min="4097" max="4097" width="2.140625" style="11" customWidth="1"/>
    <col min="4098" max="4098" width="5.28515625" style="11" bestFit="1" customWidth="1"/>
    <col min="4099" max="4099" width="60.42578125" style="11" customWidth="1"/>
    <col min="4100" max="4104" width="13.5703125" style="11" customWidth="1"/>
    <col min="4105" max="4105" width="19.7109375" style="11" customWidth="1"/>
    <col min="4106" max="4352" width="9.140625" style="11"/>
    <col min="4353" max="4353" width="2.140625" style="11" customWidth="1"/>
    <col min="4354" max="4354" width="5.28515625" style="11" bestFit="1" customWidth="1"/>
    <col min="4355" max="4355" width="60.42578125" style="11" customWidth="1"/>
    <col min="4356" max="4360" width="13.5703125" style="11" customWidth="1"/>
    <col min="4361" max="4361" width="19.7109375" style="11" customWidth="1"/>
    <col min="4362" max="4608" width="9.140625" style="11"/>
    <col min="4609" max="4609" width="2.140625" style="11" customWidth="1"/>
    <col min="4610" max="4610" width="5.28515625" style="11" bestFit="1" customWidth="1"/>
    <col min="4611" max="4611" width="60.42578125" style="11" customWidth="1"/>
    <col min="4612" max="4616" width="13.5703125" style="11" customWidth="1"/>
    <col min="4617" max="4617" width="19.7109375" style="11" customWidth="1"/>
    <col min="4618" max="4864" width="9.140625" style="11"/>
    <col min="4865" max="4865" width="2.140625" style="11" customWidth="1"/>
    <col min="4866" max="4866" width="5.28515625" style="11" bestFit="1" customWidth="1"/>
    <col min="4867" max="4867" width="60.42578125" style="11" customWidth="1"/>
    <col min="4868" max="4872" width="13.5703125" style="11" customWidth="1"/>
    <col min="4873" max="4873" width="19.7109375" style="11" customWidth="1"/>
    <col min="4874" max="5120" width="9.140625" style="11"/>
    <col min="5121" max="5121" width="2.140625" style="11" customWidth="1"/>
    <col min="5122" max="5122" width="5.28515625" style="11" bestFit="1" customWidth="1"/>
    <col min="5123" max="5123" width="60.42578125" style="11" customWidth="1"/>
    <col min="5124" max="5128" width="13.5703125" style="11" customWidth="1"/>
    <col min="5129" max="5129" width="19.7109375" style="11" customWidth="1"/>
    <col min="5130" max="5376" width="9.140625" style="11"/>
    <col min="5377" max="5377" width="2.140625" style="11" customWidth="1"/>
    <col min="5378" max="5378" width="5.28515625" style="11" bestFit="1" customWidth="1"/>
    <col min="5379" max="5379" width="60.42578125" style="11" customWidth="1"/>
    <col min="5380" max="5384" width="13.5703125" style="11" customWidth="1"/>
    <col min="5385" max="5385" width="19.7109375" style="11" customWidth="1"/>
    <col min="5386" max="5632" width="9.140625" style="11"/>
    <col min="5633" max="5633" width="2.140625" style="11" customWidth="1"/>
    <col min="5634" max="5634" width="5.28515625" style="11" bestFit="1" customWidth="1"/>
    <col min="5635" max="5635" width="60.42578125" style="11" customWidth="1"/>
    <col min="5636" max="5640" width="13.5703125" style="11" customWidth="1"/>
    <col min="5641" max="5641" width="19.7109375" style="11" customWidth="1"/>
    <col min="5642" max="5888" width="9.140625" style="11"/>
    <col min="5889" max="5889" width="2.140625" style="11" customWidth="1"/>
    <col min="5890" max="5890" width="5.28515625" style="11" bestFit="1" customWidth="1"/>
    <col min="5891" max="5891" width="60.42578125" style="11" customWidth="1"/>
    <col min="5892" max="5896" width="13.5703125" style="11" customWidth="1"/>
    <col min="5897" max="5897" width="19.7109375" style="11" customWidth="1"/>
    <col min="5898" max="6144" width="9.140625" style="11"/>
    <col min="6145" max="6145" width="2.140625" style="11" customWidth="1"/>
    <col min="6146" max="6146" width="5.28515625" style="11" bestFit="1" customWidth="1"/>
    <col min="6147" max="6147" width="60.42578125" style="11" customWidth="1"/>
    <col min="6148" max="6152" width="13.5703125" style="11" customWidth="1"/>
    <col min="6153" max="6153" width="19.7109375" style="11" customWidth="1"/>
    <col min="6154" max="6400" width="9.140625" style="11"/>
    <col min="6401" max="6401" width="2.140625" style="11" customWidth="1"/>
    <col min="6402" max="6402" width="5.28515625" style="11" bestFit="1" customWidth="1"/>
    <col min="6403" max="6403" width="60.42578125" style="11" customWidth="1"/>
    <col min="6404" max="6408" width="13.5703125" style="11" customWidth="1"/>
    <col min="6409" max="6409" width="19.7109375" style="11" customWidth="1"/>
    <col min="6410" max="6656" width="9.140625" style="11"/>
    <col min="6657" max="6657" width="2.140625" style="11" customWidth="1"/>
    <col min="6658" max="6658" width="5.28515625" style="11" bestFit="1" customWidth="1"/>
    <col min="6659" max="6659" width="60.42578125" style="11" customWidth="1"/>
    <col min="6660" max="6664" width="13.5703125" style="11" customWidth="1"/>
    <col min="6665" max="6665" width="19.7109375" style="11" customWidth="1"/>
    <col min="6666" max="6912" width="9.140625" style="11"/>
    <col min="6913" max="6913" width="2.140625" style="11" customWidth="1"/>
    <col min="6914" max="6914" width="5.28515625" style="11" bestFit="1" customWidth="1"/>
    <col min="6915" max="6915" width="60.42578125" style="11" customWidth="1"/>
    <col min="6916" max="6920" width="13.5703125" style="11" customWidth="1"/>
    <col min="6921" max="6921" width="19.7109375" style="11" customWidth="1"/>
    <col min="6922" max="7168" width="9.140625" style="11"/>
    <col min="7169" max="7169" width="2.140625" style="11" customWidth="1"/>
    <col min="7170" max="7170" width="5.28515625" style="11" bestFit="1" customWidth="1"/>
    <col min="7171" max="7171" width="60.42578125" style="11" customWidth="1"/>
    <col min="7172" max="7176" width="13.5703125" style="11" customWidth="1"/>
    <col min="7177" max="7177" width="19.7109375" style="11" customWidth="1"/>
    <col min="7178" max="7424" width="9.140625" style="11"/>
    <col min="7425" max="7425" width="2.140625" style="11" customWidth="1"/>
    <col min="7426" max="7426" width="5.28515625" style="11" bestFit="1" customWidth="1"/>
    <col min="7427" max="7427" width="60.42578125" style="11" customWidth="1"/>
    <col min="7428" max="7432" width="13.5703125" style="11" customWidth="1"/>
    <col min="7433" max="7433" width="19.7109375" style="11" customWidth="1"/>
    <col min="7434" max="7680" width="9.140625" style="11"/>
    <col min="7681" max="7681" width="2.140625" style="11" customWidth="1"/>
    <col min="7682" max="7682" width="5.28515625" style="11" bestFit="1" customWidth="1"/>
    <col min="7683" max="7683" width="60.42578125" style="11" customWidth="1"/>
    <col min="7684" max="7688" width="13.5703125" style="11" customWidth="1"/>
    <col min="7689" max="7689" width="19.7109375" style="11" customWidth="1"/>
    <col min="7690" max="7936" width="9.140625" style="11"/>
    <col min="7937" max="7937" width="2.140625" style="11" customWidth="1"/>
    <col min="7938" max="7938" width="5.28515625" style="11" bestFit="1" customWidth="1"/>
    <col min="7939" max="7939" width="60.42578125" style="11" customWidth="1"/>
    <col min="7940" max="7944" width="13.5703125" style="11" customWidth="1"/>
    <col min="7945" max="7945" width="19.7109375" style="11" customWidth="1"/>
    <col min="7946" max="8192" width="9.140625" style="11"/>
    <col min="8193" max="8193" width="2.140625" style="11" customWidth="1"/>
    <col min="8194" max="8194" width="5.28515625" style="11" bestFit="1" customWidth="1"/>
    <col min="8195" max="8195" width="60.42578125" style="11" customWidth="1"/>
    <col min="8196" max="8200" width="13.5703125" style="11" customWidth="1"/>
    <col min="8201" max="8201" width="19.7109375" style="11" customWidth="1"/>
    <col min="8202" max="8448" width="9.140625" style="11"/>
    <col min="8449" max="8449" width="2.140625" style="11" customWidth="1"/>
    <col min="8450" max="8450" width="5.28515625" style="11" bestFit="1" customWidth="1"/>
    <col min="8451" max="8451" width="60.42578125" style="11" customWidth="1"/>
    <col min="8452" max="8456" width="13.5703125" style="11" customWidth="1"/>
    <col min="8457" max="8457" width="19.7109375" style="11" customWidth="1"/>
    <col min="8458" max="8704" width="9.140625" style="11"/>
    <col min="8705" max="8705" width="2.140625" style="11" customWidth="1"/>
    <col min="8706" max="8706" width="5.28515625" style="11" bestFit="1" customWidth="1"/>
    <col min="8707" max="8707" width="60.42578125" style="11" customWidth="1"/>
    <col min="8708" max="8712" width="13.5703125" style="11" customWidth="1"/>
    <col min="8713" max="8713" width="19.7109375" style="11" customWidth="1"/>
    <col min="8714" max="8960" width="9.140625" style="11"/>
    <col min="8961" max="8961" width="2.140625" style="11" customWidth="1"/>
    <col min="8962" max="8962" width="5.28515625" style="11" bestFit="1" customWidth="1"/>
    <col min="8963" max="8963" width="60.42578125" style="11" customWidth="1"/>
    <col min="8964" max="8968" width="13.5703125" style="11" customWidth="1"/>
    <col min="8969" max="8969" width="19.7109375" style="11" customWidth="1"/>
    <col min="8970" max="9216" width="9.140625" style="11"/>
    <col min="9217" max="9217" width="2.140625" style="11" customWidth="1"/>
    <col min="9218" max="9218" width="5.28515625" style="11" bestFit="1" customWidth="1"/>
    <col min="9219" max="9219" width="60.42578125" style="11" customWidth="1"/>
    <col min="9220" max="9224" width="13.5703125" style="11" customWidth="1"/>
    <col min="9225" max="9225" width="19.7109375" style="11" customWidth="1"/>
    <col min="9226" max="9472" width="9.140625" style="11"/>
    <col min="9473" max="9473" width="2.140625" style="11" customWidth="1"/>
    <col min="9474" max="9474" width="5.28515625" style="11" bestFit="1" customWidth="1"/>
    <col min="9475" max="9475" width="60.42578125" style="11" customWidth="1"/>
    <col min="9476" max="9480" width="13.5703125" style="11" customWidth="1"/>
    <col min="9481" max="9481" width="19.7109375" style="11" customWidth="1"/>
    <col min="9482" max="9728" width="9.140625" style="11"/>
    <col min="9729" max="9729" width="2.140625" style="11" customWidth="1"/>
    <col min="9730" max="9730" width="5.28515625" style="11" bestFit="1" customWidth="1"/>
    <col min="9731" max="9731" width="60.42578125" style="11" customWidth="1"/>
    <col min="9732" max="9736" width="13.5703125" style="11" customWidth="1"/>
    <col min="9737" max="9737" width="19.7109375" style="11" customWidth="1"/>
    <col min="9738" max="9984" width="9.140625" style="11"/>
    <col min="9985" max="9985" width="2.140625" style="11" customWidth="1"/>
    <col min="9986" max="9986" width="5.28515625" style="11" bestFit="1" customWidth="1"/>
    <col min="9987" max="9987" width="60.42578125" style="11" customWidth="1"/>
    <col min="9988" max="9992" width="13.5703125" style="11" customWidth="1"/>
    <col min="9993" max="9993" width="19.7109375" style="11" customWidth="1"/>
    <col min="9994" max="10240" width="9.140625" style="11"/>
    <col min="10241" max="10241" width="2.140625" style="11" customWidth="1"/>
    <col min="10242" max="10242" width="5.28515625" style="11" bestFit="1" customWidth="1"/>
    <col min="10243" max="10243" width="60.42578125" style="11" customWidth="1"/>
    <col min="10244" max="10248" width="13.5703125" style="11" customWidth="1"/>
    <col min="10249" max="10249" width="19.7109375" style="11" customWidth="1"/>
    <col min="10250" max="10496" width="9.140625" style="11"/>
    <col min="10497" max="10497" width="2.140625" style="11" customWidth="1"/>
    <col min="10498" max="10498" width="5.28515625" style="11" bestFit="1" customWidth="1"/>
    <col min="10499" max="10499" width="60.42578125" style="11" customWidth="1"/>
    <col min="10500" max="10504" width="13.5703125" style="11" customWidth="1"/>
    <col min="10505" max="10505" width="19.7109375" style="11" customWidth="1"/>
    <col min="10506" max="10752" width="9.140625" style="11"/>
    <col min="10753" max="10753" width="2.140625" style="11" customWidth="1"/>
    <col min="10754" max="10754" width="5.28515625" style="11" bestFit="1" customWidth="1"/>
    <col min="10755" max="10755" width="60.42578125" style="11" customWidth="1"/>
    <col min="10756" max="10760" width="13.5703125" style="11" customWidth="1"/>
    <col min="10761" max="10761" width="19.7109375" style="11" customWidth="1"/>
    <col min="10762" max="11008" width="9.140625" style="11"/>
    <col min="11009" max="11009" width="2.140625" style="11" customWidth="1"/>
    <col min="11010" max="11010" width="5.28515625" style="11" bestFit="1" customWidth="1"/>
    <col min="11011" max="11011" width="60.42578125" style="11" customWidth="1"/>
    <col min="11012" max="11016" width="13.5703125" style="11" customWidth="1"/>
    <col min="11017" max="11017" width="19.7109375" style="11" customWidth="1"/>
    <col min="11018" max="11264" width="9.140625" style="11"/>
    <col min="11265" max="11265" width="2.140625" style="11" customWidth="1"/>
    <col min="11266" max="11266" width="5.28515625" style="11" bestFit="1" customWidth="1"/>
    <col min="11267" max="11267" width="60.42578125" style="11" customWidth="1"/>
    <col min="11268" max="11272" width="13.5703125" style="11" customWidth="1"/>
    <col min="11273" max="11273" width="19.7109375" style="11" customWidth="1"/>
    <col min="11274" max="11520" width="9.140625" style="11"/>
    <col min="11521" max="11521" width="2.140625" style="11" customWidth="1"/>
    <col min="11522" max="11522" width="5.28515625" style="11" bestFit="1" customWidth="1"/>
    <col min="11523" max="11523" width="60.42578125" style="11" customWidth="1"/>
    <col min="11524" max="11528" width="13.5703125" style="11" customWidth="1"/>
    <col min="11529" max="11529" width="19.7109375" style="11" customWidth="1"/>
    <col min="11530" max="11776" width="9.140625" style="11"/>
    <col min="11777" max="11777" width="2.140625" style="11" customWidth="1"/>
    <col min="11778" max="11778" width="5.28515625" style="11" bestFit="1" customWidth="1"/>
    <col min="11779" max="11779" width="60.42578125" style="11" customWidth="1"/>
    <col min="11780" max="11784" width="13.5703125" style="11" customWidth="1"/>
    <col min="11785" max="11785" width="19.7109375" style="11" customWidth="1"/>
    <col min="11786" max="12032" width="9.140625" style="11"/>
    <col min="12033" max="12033" width="2.140625" style="11" customWidth="1"/>
    <col min="12034" max="12034" width="5.28515625" style="11" bestFit="1" customWidth="1"/>
    <col min="12035" max="12035" width="60.42578125" style="11" customWidth="1"/>
    <col min="12036" max="12040" width="13.5703125" style="11" customWidth="1"/>
    <col min="12041" max="12041" width="19.7109375" style="11" customWidth="1"/>
    <col min="12042" max="12288" width="9.140625" style="11"/>
    <col min="12289" max="12289" width="2.140625" style="11" customWidth="1"/>
    <col min="12290" max="12290" width="5.28515625" style="11" bestFit="1" customWidth="1"/>
    <col min="12291" max="12291" width="60.42578125" style="11" customWidth="1"/>
    <col min="12292" max="12296" width="13.5703125" style="11" customWidth="1"/>
    <col min="12297" max="12297" width="19.7109375" style="11" customWidth="1"/>
    <col min="12298" max="12544" width="9.140625" style="11"/>
    <col min="12545" max="12545" width="2.140625" style="11" customWidth="1"/>
    <col min="12546" max="12546" width="5.28515625" style="11" bestFit="1" customWidth="1"/>
    <col min="12547" max="12547" width="60.42578125" style="11" customWidth="1"/>
    <col min="12548" max="12552" width="13.5703125" style="11" customWidth="1"/>
    <col min="12553" max="12553" width="19.7109375" style="11" customWidth="1"/>
    <col min="12554" max="12800" width="9.140625" style="11"/>
    <col min="12801" max="12801" width="2.140625" style="11" customWidth="1"/>
    <col min="12802" max="12802" width="5.28515625" style="11" bestFit="1" customWidth="1"/>
    <col min="12803" max="12803" width="60.42578125" style="11" customWidth="1"/>
    <col min="12804" max="12808" width="13.5703125" style="11" customWidth="1"/>
    <col min="12809" max="12809" width="19.7109375" style="11" customWidth="1"/>
    <col min="12810" max="13056" width="9.140625" style="11"/>
    <col min="13057" max="13057" width="2.140625" style="11" customWidth="1"/>
    <col min="13058" max="13058" width="5.28515625" style="11" bestFit="1" customWidth="1"/>
    <col min="13059" max="13059" width="60.42578125" style="11" customWidth="1"/>
    <col min="13060" max="13064" width="13.5703125" style="11" customWidth="1"/>
    <col min="13065" max="13065" width="19.7109375" style="11" customWidth="1"/>
    <col min="13066" max="13312" width="9.140625" style="11"/>
    <col min="13313" max="13313" width="2.140625" style="11" customWidth="1"/>
    <col min="13314" max="13314" width="5.28515625" style="11" bestFit="1" customWidth="1"/>
    <col min="13315" max="13315" width="60.42578125" style="11" customWidth="1"/>
    <col min="13316" max="13320" width="13.5703125" style="11" customWidth="1"/>
    <col min="13321" max="13321" width="19.7109375" style="11" customWidth="1"/>
    <col min="13322" max="13568" width="9.140625" style="11"/>
    <col min="13569" max="13569" width="2.140625" style="11" customWidth="1"/>
    <col min="13570" max="13570" width="5.28515625" style="11" bestFit="1" customWidth="1"/>
    <col min="13571" max="13571" width="60.42578125" style="11" customWidth="1"/>
    <col min="13572" max="13576" width="13.5703125" style="11" customWidth="1"/>
    <col min="13577" max="13577" width="19.7109375" style="11" customWidth="1"/>
    <col min="13578" max="13824" width="9.140625" style="11"/>
    <col min="13825" max="13825" width="2.140625" style="11" customWidth="1"/>
    <col min="13826" max="13826" width="5.28515625" style="11" bestFit="1" customWidth="1"/>
    <col min="13827" max="13827" width="60.42578125" style="11" customWidth="1"/>
    <col min="13828" max="13832" width="13.5703125" style="11" customWidth="1"/>
    <col min="13833" max="13833" width="19.7109375" style="11" customWidth="1"/>
    <col min="13834" max="14080" width="9.140625" style="11"/>
    <col min="14081" max="14081" width="2.140625" style="11" customWidth="1"/>
    <col min="14082" max="14082" width="5.28515625" style="11" bestFit="1" customWidth="1"/>
    <col min="14083" max="14083" width="60.42578125" style="11" customWidth="1"/>
    <col min="14084" max="14088" width="13.5703125" style="11" customWidth="1"/>
    <col min="14089" max="14089" width="19.7109375" style="11" customWidth="1"/>
    <col min="14090" max="14336" width="9.140625" style="11"/>
    <col min="14337" max="14337" width="2.140625" style="11" customWidth="1"/>
    <col min="14338" max="14338" width="5.28515625" style="11" bestFit="1" customWidth="1"/>
    <col min="14339" max="14339" width="60.42578125" style="11" customWidth="1"/>
    <col min="14340" max="14344" width="13.5703125" style="11" customWidth="1"/>
    <col min="14345" max="14345" width="19.7109375" style="11" customWidth="1"/>
    <col min="14346" max="14592" width="9.140625" style="11"/>
    <col min="14593" max="14593" width="2.140625" style="11" customWidth="1"/>
    <col min="14594" max="14594" width="5.28515625" style="11" bestFit="1" customWidth="1"/>
    <col min="14595" max="14595" width="60.42578125" style="11" customWidth="1"/>
    <col min="14596" max="14600" width="13.5703125" style="11" customWidth="1"/>
    <col min="14601" max="14601" width="19.7109375" style="11" customWidth="1"/>
    <col min="14602" max="14848" width="9.140625" style="11"/>
    <col min="14849" max="14849" width="2.140625" style="11" customWidth="1"/>
    <col min="14850" max="14850" width="5.28515625" style="11" bestFit="1" customWidth="1"/>
    <col min="14851" max="14851" width="60.42578125" style="11" customWidth="1"/>
    <col min="14852" max="14856" width="13.5703125" style="11" customWidth="1"/>
    <col min="14857" max="14857" width="19.7109375" style="11" customWidth="1"/>
    <col min="14858" max="15104" width="9.140625" style="11"/>
    <col min="15105" max="15105" width="2.140625" style="11" customWidth="1"/>
    <col min="15106" max="15106" width="5.28515625" style="11" bestFit="1" customWidth="1"/>
    <col min="15107" max="15107" width="60.42578125" style="11" customWidth="1"/>
    <col min="15108" max="15112" width="13.5703125" style="11" customWidth="1"/>
    <col min="15113" max="15113" width="19.7109375" style="11" customWidth="1"/>
    <col min="15114" max="15360" width="9.140625" style="11"/>
    <col min="15361" max="15361" width="2.140625" style="11" customWidth="1"/>
    <col min="15362" max="15362" width="5.28515625" style="11" bestFit="1" customWidth="1"/>
    <col min="15363" max="15363" width="60.42578125" style="11" customWidth="1"/>
    <col min="15364" max="15368" width="13.5703125" style="11" customWidth="1"/>
    <col min="15369" max="15369" width="19.7109375" style="11" customWidth="1"/>
    <col min="15370" max="15616" width="9.140625" style="11"/>
    <col min="15617" max="15617" width="2.140625" style="11" customWidth="1"/>
    <col min="15618" max="15618" width="5.28515625" style="11" bestFit="1" customWidth="1"/>
    <col min="15619" max="15619" width="60.42578125" style="11" customWidth="1"/>
    <col min="15620" max="15624" width="13.5703125" style="11" customWidth="1"/>
    <col min="15625" max="15625" width="19.7109375" style="11" customWidth="1"/>
    <col min="15626" max="15872" width="9.140625" style="11"/>
    <col min="15873" max="15873" width="2.140625" style="11" customWidth="1"/>
    <col min="15874" max="15874" width="5.28515625" style="11" bestFit="1" customWidth="1"/>
    <col min="15875" max="15875" width="60.42578125" style="11" customWidth="1"/>
    <col min="15876" max="15880" width="13.5703125" style="11" customWidth="1"/>
    <col min="15881" max="15881" width="19.7109375" style="11" customWidth="1"/>
    <col min="15882" max="16128" width="9.140625" style="11"/>
    <col min="16129" max="16129" width="2.140625" style="11" customWidth="1"/>
    <col min="16130" max="16130" width="5.28515625" style="11" bestFit="1" customWidth="1"/>
    <col min="16131" max="16131" width="60.42578125" style="11" customWidth="1"/>
    <col min="16132" max="16136" width="13.5703125" style="11" customWidth="1"/>
    <col min="16137" max="16137" width="19.7109375" style="11" customWidth="1"/>
    <col min="16138" max="16384" width="9.140625" style="11"/>
  </cols>
  <sheetData>
    <row r="1" spans="2:24" s="2" customFormat="1" ht="15.75" x14ac:dyDescent="0.25">
      <c r="B1" s="1" t="s">
        <v>167</v>
      </c>
      <c r="D1" s="3"/>
      <c r="E1" s="3"/>
      <c r="F1" s="3"/>
      <c r="G1" s="3"/>
    </row>
    <row r="2" spans="2:24" s="2" customFormat="1" ht="15.75" x14ac:dyDescent="0.25">
      <c r="B2" s="1" t="s">
        <v>0</v>
      </c>
      <c r="C2" s="4"/>
      <c r="I2" s="5"/>
    </row>
    <row r="3" spans="2:24" ht="15.75" thickBot="1" x14ac:dyDescent="0.25">
      <c r="C3" s="7"/>
      <c r="D3" s="8"/>
      <c r="E3" s="8"/>
      <c r="F3" s="8"/>
      <c r="G3" s="8"/>
      <c r="H3" s="9"/>
      <c r="I3" s="10"/>
    </row>
    <row r="4" spans="2:24" s="14" customFormat="1" ht="23.25" customHeight="1" thickBot="1" x14ac:dyDescent="0.25">
      <c r="B4" s="12"/>
      <c r="C4" s="13"/>
      <c r="D4" s="200" t="s">
        <v>1</v>
      </c>
      <c r="E4" s="201"/>
      <c r="F4" s="201"/>
      <c r="G4" s="201"/>
      <c r="H4" s="201"/>
      <c r="I4" s="202"/>
    </row>
    <row r="5" spans="2:24" s="14" customFormat="1" ht="36" x14ac:dyDescent="0.2">
      <c r="B5" s="15" t="s">
        <v>2</v>
      </c>
      <c r="C5" s="16"/>
      <c r="D5" s="17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20" t="s">
        <v>8</v>
      </c>
      <c r="L5" s="21"/>
      <c r="M5" s="21"/>
      <c r="W5" s="21"/>
      <c r="X5" s="21"/>
    </row>
    <row r="6" spans="2:24" s="28" customFormat="1" ht="20.100000000000001" customHeight="1" x14ac:dyDescent="0.2">
      <c r="B6" s="22">
        <v>1</v>
      </c>
      <c r="C6" s="23" t="s">
        <v>9</v>
      </c>
      <c r="D6" s="24">
        <f>SUM(D7:D8)</f>
        <v>376286.73</v>
      </c>
      <c r="E6" s="25">
        <f>SUM(E7:E8)</f>
        <v>390680.59484999999</v>
      </c>
      <c r="F6" s="26">
        <f>SUM(F7:F8)</f>
        <v>469669.09849</v>
      </c>
      <c r="G6" s="26">
        <f>SUM(G7:G8)+'[1]Návrh rozpočtu 2019 - 3 sloupce'!H134</f>
        <v>381115.16000000003</v>
      </c>
      <c r="H6" s="26">
        <f>SUM(H7:H8)</f>
        <v>298527.21026999998</v>
      </c>
      <c r="I6" s="27">
        <f>D6/H6-1</f>
        <v>0.26047715938413507</v>
      </c>
      <c r="K6" s="29"/>
      <c r="L6" s="29"/>
      <c r="M6" s="29"/>
      <c r="W6" s="29"/>
      <c r="X6" s="29"/>
    </row>
    <row r="7" spans="2:24" s="28" customFormat="1" ht="20.100000000000001" customHeight="1" outlineLevel="1" x14ac:dyDescent="0.2">
      <c r="B7" s="22"/>
      <c r="C7" s="30" t="s">
        <v>10</v>
      </c>
      <c r="D7" s="24">
        <f>'[1]Návrh rozpočtu 2019 - paragrafy'!E110</f>
        <v>265865.78999999998</v>
      </c>
      <c r="E7" s="25">
        <v>258128.927</v>
      </c>
      <c r="F7" s="26">
        <v>260298.45464000001</v>
      </c>
      <c r="G7" s="26">
        <f>'[1]Návrh rozpočtu 2019 - 3 sloupce'!H112</f>
        <v>236846.01</v>
      </c>
      <c r="H7" s="26">
        <v>214666.47125</v>
      </c>
      <c r="I7" s="27"/>
      <c r="K7" s="29"/>
      <c r="L7" s="29"/>
      <c r="M7" s="29"/>
      <c r="W7" s="29"/>
      <c r="X7" s="29"/>
    </row>
    <row r="8" spans="2:24" s="28" customFormat="1" ht="20.100000000000001" customHeight="1" outlineLevel="1" x14ac:dyDescent="0.2">
      <c r="B8" s="22"/>
      <c r="C8" s="30" t="s">
        <v>11</v>
      </c>
      <c r="D8" s="24">
        <f>'[1]Návrh rozpočtu 2019 - paragrafy'!E131</f>
        <v>110420.94</v>
      </c>
      <c r="E8" s="25">
        <v>132551.66785</v>
      </c>
      <c r="F8" s="26">
        <v>209370.64384999999</v>
      </c>
      <c r="G8" s="26">
        <f>'[1]Návrh rozpočtu 2019 - 3 sloupce'!H133</f>
        <v>136669.15000000002</v>
      </c>
      <c r="H8" s="26">
        <v>83860.739019999994</v>
      </c>
      <c r="I8" s="27"/>
      <c r="K8" s="29"/>
      <c r="L8" s="29"/>
      <c r="M8" s="29"/>
      <c r="W8" s="29"/>
      <c r="X8" s="29"/>
    </row>
    <row r="9" spans="2:24" s="28" customFormat="1" ht="20.100000000000001" customHeight="1" x14ac:dyDescent="0.2">
      <c r="B9" s="22">
        <v>2</v>
      </c>
      <c r="C9" s="31" t="s">
        <v>12</v>
      </c>
      <c r="D9" s="24">
        <f>SUM(D10:D12)</f>
        <v>296276.32</v>
      </c>
      <c r="E9" s="25">
        <f>SUM(E10:E12)</f>
        <v>285833.19400000002</v>
      </c>
      <c r="F9" s="26">
        <f>SUM(F10:F12)</f>
        <v>364821.69848999998</v>
      </c>
      <c r="G9" s="26">
        <f>SUM(G10:G12)+'[1]Návrh rozpočtu 2019 - 3 sloupce'!H62</f>
        <v>366048.5</v>
      </c>
      <c r="H9" s="26">
        <f>SUM(H10:H12)</f>
        <v>286979.17827000003</v>
      </c>
      <c r="I9" s="27">
        <f>D9/H9-1</f>
        <v>3.2396572413531999E-2</v>
      </c>
    </row>
    <row r="10" spans="2:24" s="28" customFormat="1" ht="20.100000000000001" customHeight="1" outlineLevel="1" x14ac:dyDescent="0.2">
      <c r="B10" s="32"/>
      <c r="C10" s="33" t="s">
        <v>13</v>
      </c>
      <c r="D10" s="34">
        <f>'[1]Návrh rozpočtu 2019 - paragrafy'!D20+'[1]Návrh rozpočtu 2019 - paragrafy'!D48</f>
        <v>194958.59</v>
      </c>
      <c r="E10" s="35">
        <v>188603.29399999999</v>
      </c>
      <c r="F10" s="36">
        <f>151625+48167.14884</f>
        <v>199792.14884000001</v>
      </c>
      <c r="G10" s="36">
        <f>'[1]Návrh rozpočtu 2019 - 3 sloupce'!H21+'[1]Návrh rozpočtu 2019 - 3 sloupce'!H49</f>
        <v>200164.36</v>
      </c>
      <c r="H10" s="36">
        <f>148203.49312+38627.37238</f>
        <v>186830.86550000001</v>
      </c>
      <c r="I10" s="37"/>
    </row>
    <row r="11" spans="2:24" s="28" customFormat="1" ht="20.100000000000001" customHeight="1" outlineLevel="1" x14ac:dyDescent="0.2">
      <c r="B11" s="32"/>
      <c r="C11" s="33" t="s">
        <v>14</v>
      </c>
      <c r="D11" s="34">
        <f>'[1]Návrh rozpočtu 2019 - paragrafy'!D53</f>
        <v>6120</v>
      </c>
      <c r="E11" s="35">
        <v>1200</v>
      </c>
      <c r="F11" s="36">
        <v>1534</v>
      </c>
      <c r="G11" s="36">
        <f>'[1]Návrh rozpočtu 2019 - 3 sloupce'!H54</f>
        <v>1073.18</v>
      </c>
      <c r="H11" s="36">
        <v>2686.7</v>
      </c>
      <c r="I11" s="37"/>
    </row>
    <row r="12" spans="2:24" s="28" customFormat="1" ht="20.100000000000001" customHeight="1" outlineLevel="1" x14ac:dyDescent="0.2">
      <c r="B12" s="32"/>
      <c r="C12" s="33" t="s">
        <v>15</v>
      </c>
      <c r="D12" s="34">
        <f>'[1]Návrh rozpočtu 2019 - paragrafy'!D60</f>
        <v>95197.73</v>
      </c>
      <c r="E12" s="35">
        <v>96029.9</v>
      </c>
      <c r="F12" s="36">
        <v>163495.54965</v>
      </c>
      <c r="G12" s="36">
        <f>'[1]Návrh rozpočtu 2019 - 3 sloupce'!H61</f>
        <v>137810.96000000002</v>
      </c>
      <c r="H12" s="36">
        <v>97461.612770000007</v>
      </c>
      <c r="I12" s="37"/>
    </row>
    <row r="13" spans="2:24" s="28" customFormat="1" ht="20.100000000000001" customHeight="1" thickBot="1" x14ac:dyDescent="0.25">
      <c r="B13" s="38">
        <v>3</v>
      </c>
      <c r="C13" s="39" t="s">
        <v>16</v>
      </c>
      <c r="D13" s="40">
        <f>D9-D6</f>
        <v>-80010.409999999974</v>
      </c>
      <c r="E13" s="41">
        <f>E9-E6</f>
        <v>-104847.40084999998</v>
      </c>
      <c r="F13" s="42">
        <f>F9-F6</f>
        <v>-104847.40000000002</v>
      </c>
      <c r="G13" s="42">
        <f>G9-G6</f>
        <v>-15066.660000000033</v>
      </c>
      <c r="H13" s="42">
        <f>H9-H6</f>
        <v>-11548.031999999948</v>
      </c>
      <c r="I13" s="43"/>
      <c r="K13" s="44" t="s">
        <v>17</v>
      </c>
    </row>
    <row r="14" spans="2:24" s="28" customFormat="1" ht="20.100000000000001" customHeight="1" thickBot="1" x14ac:dyDescent="0.25">
      <c r="B14" s="45"/>
      <c r="C14" s="46"/>
      <c r="D14" s="47"/>
      <c r="E14" s="47"/>
      <c r="F14" s="47"/>
      <c r="G14" s="47"/>
      <c r="H14" s="47"/>
      <c r="I14" s="48"/>
    </row>
    <row r="15" spans="2:24" s="28" customFormat="1" ht="20.100000000000001" customHeight="1" x14ac:dyDescent="0.2">
      <c r="B15" s="49">
        <v>4</v>
      </c>
      <c r="C15" s="50" t="s">
        <v>18</v>
      </c>
      <c r="D15" s="51">
        <v>0</v>
      </c>
      <c r="E15" s="52">
        <v>15000</v>
      </c>
      <c r="F15" s="53">
        <v>15000</v>
      </c>
      <c r="G15" s="53">
        <f>'[1]Návrh rozpočtu 2019 - 3 sloupce'!H141</f>
        <v>15000</v>
      </c>
      <c r="H15" s="54">
        <v>0</v>
      </c>
      <c r="I15" s="55" t="e">
        <f>D15/H15-1</f>
        <v>#DIV/0!</v>
      </c>
    </row>
    <row r="16" spans="2:24" s="28" customFormat="1" ht="20.100000000000001" customHeight="1" collapsed="1" x14ac:dyDescent="0.2">
      <c r="B16" s="22">
        <v>5</v>
      </c>
      <c r="C16" s="23" t="s">
        <v>19</v>
      </c>
      <c r="D16" s="56">
        <f>'[1]Návrh rozpočtu 2019 - paragrafy'!E139</f>
        <v>13392.2</v>
      </c>
      <c r="E16" s="57">
        <v>15879</v>
      </c>
      <c r="F16" s="58">
        <v>15879</v>
      </c>
      <c r="G16" s="58">
        <f>'[1]Návrh rozpočtu 2019 - 3 sloupce'!H142</f>
        <v>15879</v>
      </c>
      <c r="H16" s="59">
        <v>16298.915999999999</v>
      </c>
      <c r="I16" s="27">
        <f>D16/H16-1</f>
        <v>-0.17833799499304115</v>
      </c>
      <c r="J16" s="29"/>
      <c r="K16" s="29"/>
    </row>
    <row r="17" spans="2:11" s="28" customFormat="1" ht="20.100000000000001" hidden="1" customHeight="1" outlineLevel="1" x14ac:dyDescent="0.2">
      <c r="B17" s="22"/>
      <c r="C17" s="23"/>
      <c r="D17" s="60"/>
      <c r="E17" s="61"/>
      <c r="F17" s="59"/>
      <c r="G17" s="59"/>
      <c r="H17" s="59"/>
      <c r="I17" s="27"/>
    </row>
    <row r="18" spans="2:11" s="28" customFormat="1" ht="20.100000000000001" hidden="1" customHeight="1" outlineLevel="1" x14ac:dyDescent="0.2">
      <c r="B18" s="22"/>
      <c r="C18" s="23"/>
      <c r="D18" s="60"/>
      <c r="E18" s="61"/>
      <c r="F18" s="59"/>
      <c r="G18" s="59"/>
      <c r="H18" s="59"/>
      <c r="I18" s="27"/>
    </row>
    <row r="19" spans="2:11" s="28" customFormat="1" ht="20.100000000000001" hidden="1" customHeight="1" outlineLevel="1" x14ac:dyDescent="0.2">
      <c r="B19" s="22"/>
      <c r="C19" s="23"/>
      <c r="D19" s="60"/>
      <c r="E19" s="61"/>
      <c r="F19" s="59"/>
      <c r="G19" s="59"/>
      <c r="H19" s="59"/>
      <c r="I19" s="27"/>
    </row>
    <row r="20" spans="2:11" s="28" customFormat="1" ht="20.100000000000001" hidden="1" customHeight="1" outlineLevel="1" x14ac:dyDescent="0.2">
      <c r="B20" s="22"/>
      <c r="C20" s="23"/>
      <c r="D20" s="60"/>
      <c r="E20" s="61"/>
      <c r="F20" s="59"/>
      <c r="G20" s="59"/>
      <c r="H20" s="59"/>
      <c r="I20" s="27"/>
    </row>
    <row r="21" spans="2:11" s="28" customFormat="1" ht="20.100000000000001" hidden="1" customHeight="1" outlineLevel="1" x14ac:dyDescent="0.2">
      <c r="B21" s="22"/>
      <c r="C21" s="23"/>
      <c r="D21" s="60"/>
      <c r="E21" s="61"/>
      <c r="F21" s="59"/>
      <c r="G21" s="59"/>
      <c r="H21" s="59"/>
      <c r="I21" s="27"/>
    </row>
    <row r="22" spans="2:11" s="28" customFormat="1" ht="20.100000000000001" hidden="1" customHeight="1" outlineLevel="1" x14ac:dyDescent="0.2">
      <c r="B22" s="22"/>
      <c r="C22" s="23"/>
      <c r="D22" s="60"/>
      <c r="E22" s="61"/>
      <c r="F22" s="59"/>
      <c r="G22" s="59"/>
      <c r="H22" s="59"/>
      <c r="I22" s="27"/>
    </row>
    <row r="23" spans="2:11" s="28" customFormat="1" ht="20.100000000000001" hidden="1" customHeight="1" outlineLevel="1" x14ac:dyDescent="0.2">
      <c r="B23" s="22"/>
      <c r="C23" s="23"/>
      <c r="D23" s="60"/>
      <c r="E23" s="61"/>
      <c r="F23" s="59"/>
      <c r="G23" s="59"/>
      <c r="H23" s="59"/>
      <c r="I23" s="27"/>
    </row>
    <row r="24" spans="2:11" s="28" customFormat="1" ht="20.100000000000001" customHeight="1" x14ac:dyDescent="0.2">
      <c r="B24" s="22">
        <v>6</v>
      </c>
      <c r="C24" s="23" t="s">
        <v>20</v>
      </c>
      <c r="D24" s="56">
        <f>SUM(D25:D28)</f>
        <v>93402.61</v>
      </c>
      <c r="E24" s="57">
        <f>SUM(E25:E28)</f>
        <v>105726.39999999999</v>
      </c>
      <c r="F24" s="58">
        <f>SUM(F25:F28)</f>
        <v>105726.39999999999</v>
      </c>
      <c r="G24" s="58">
        <f>SUM(G25:G28)</f>
        <v>15945.66</v>
      </c>
      <c r="H24" s="59">
        <f>SUM(H25:H28)</f>
        <v>27846.948</v>
      </c>
      <c r="I24" s="27">
        <f>D24/H24-1</f>
        <v>2.3541417177925568</v>
      </c>
      <c r="K24" s="62"/>
    </row>
    <row r="25" spans="2:11" s="28" customFormat="1" ht="20.100000000000001" customHeight="1" x14ac:dyDescent="0.2">
      <c r="B25" s="22"/>
      <c r="C25" s="30" t="s">
        <v>21</v>
      </c>
      <c r="D25" s="56">
        <f>'[1]Návrh rozpočtu 2019 - paragrafy'!D139-Bilance!D26</f>
        <v>92593.23</v>
      </c>
      <c r="E25" s="57">
        <v>104965.4</v>
      </c>
      <c r="F25" s="58">
        <v>104965.4</v>
      </c>
      <c r="G25" s="58">
        <f>'[1]Návrh rozpočtu 2019 - 3 sloupce'!H140</f>
        <v>15945.66</v>
      </c>
      <c r="H25" s="59">
        <v>27846.948</v>
      </c>
      <c r="I25" s="27"/>
    </row>
    <row r="26" spans="2:11" s="28" customFormat="1" ht="20.100000000000001" customHeight="1" outlineLevel="1" x14ac:dyDescent="0.2">
      <c r="B26" s="22"/>
      <c r="C26" s="30" t="s">
        <v>22</v>
      </c>
      <c r="D26" s="60">
        <v>809.38</v>
      </c>
      <c r="E26" s="61">
        <v>761</v>
      </c>
      <c r="F26" s="59">
        <v>761</v>
      </c>
      <c r="G26" s="59">
        <v>0</v>
      </c>
      <c r="H26" s="59">
        <v>0</v>
      </c>
      <c r="I26" s="27"/>
    </row>
    <row r="27" spans="2:11" s="28" customFormat="1" ht="20.100000000000001" customHeight="1" outlineLevel="1" x14ac:dyDescent="0.2">
      <c r="B27" s="32"/>
      <c r="C27" s="63" t="s">
        <v>23</v>
      </c>
      <c r="D27" s="64">
        <v>0</v>
      </c>
      <c r="E27" s="65">
        <v>0</v>
      </c>
      <c r="F27" s="66">
        <v>0</v>
      </c>
      <c r="G27" s="66">
        <v>0</v>
      </c>
      <c r="H27" s="67">
        <v>0</v>
      </c>
      <c r="I27" s="37"/>
    </row>
    <row r="28" spans="2:11" s="28" customFormat="1" ht="20.100000000000001" customHeight="1" outlineLevel="1" thickBot="1" x14ac:dyDescent="0.25">
      <c r="B28" s="38"/>
      <c r="C28" s="68"/>
      <c r="D28" s="69">
        <v>0</v>
      </c>
      <c r="E28" s="70">
        <v>0</v>
      </c>
      <c r="F28" s="71">
        <v>0</v>
      </c>
      <c r="G28" s="71">
        <v>0</v>
      </c>
      <c r="H28" s="42">
        <v>0</v>
      </c>
      <c r="I28" s="43"/>
    </row>
    <row r="29" spans="2:11" s="28" customFormat="1" ht="20.100000000000001" customHeight="1" thickBot="1" x14ac:dyDescent="0.25">
      <c r="B29" s="45"/>
      <c r="C29" s="72"/>
      <c r="D29" s="47"/>
      <c r="E29" s="47"/>
      <c r="F29" s="47"/>
      <c r="G29" s="47"/>
      <c r="H29" s="47"/>
      <c r="I29" s="48"/>
    </row>
    <row r="30" spans="2:11" s="28" customFormat="1" ht="20.100000000000001" customHeight="1" x14ac:dyDescent="0.2">
      <c r="B30" s="49">
        <v>7</v>
      </c>
      <c r="C30" s="73" t="s">
        <v>24</v>
      </c>
      <c r="D30" s="51">
        <f>D6+D16</f>
        <v>389678.93</v>
      </c>
      <c r="E30" s="52">
        <f>E6+E16</f>
        <v>406559.59484999999</v>
      </c>
      <c r="F30" s="53">
        <f>F6+F16</f>
        <v>485548.09849</v>
      </c>
      <c r="G30" s="53">
        <f>G6+G16</f>
        <v>396994.16000000003</v>
      </c>
      <c r="H30" s="53">
        <f>H6+H16</f>
        <v>314826.12627000001</v>
      </c>
      <c r="I30" s="55">
        <f>D30/H30-1</f>
        <v>0.237759186687718</v>
      </c>
    </row>
    <row r="31" spans="2:11" s="28" customFormat="1" ht="20.100000000000001" customHeight="1" thickBot="1" x14ac:dyDescent="0.25">
      <c r="B31" s="38">
        <v>8</v>
      </c>
      <c r="C31" s="68" t="s">
        <v>25</v>
      </c>
      <c r="D31" s="40">
        <f>D9+D15+D24</f>
        <v>389678.93</v>
      </c>
      <c r="E31" s="41">
        <f>E9+E15+E24</f>
        <v>406559.59400000004</v>
      </c>
      <c r="F31" s="42">
        <f>F9+F15+F24</f>
        <v>485548.09849</v>
      </c>
      <c r="G31" s="42">
        <f>G9+G15+G24</f>
        <v>396994.16</v>
      </c>
      <c r="H31" s="42">
        <f>H9+H15+H24</f>
        <v>314826.12627000001</v>
      </c>
      <c r="I31" s="74">
        <f>D31/H31-1</f>
        <v>0.237759186687718</v>
      </c>
    </row>
    <row r="32" spans="2:11" s="28" customFormat="1" ht="20.100000000000001" customHeight="1" thickBot="1" x14ac:dyDescent="0.25">
      <c r="B32" s="75"/>
      <c r="C32" s="76"/>
      <c r="D32" s="77"/>
      <c r="E32" s="77"/>
      <c r="F32" s="78"/>
      <c r="G32" s="78"/>
      <c r="H32" s="79"/>
      <c r="I32" s="80"/>
    </row>
    <row r="33" spans="1:14" s="28" customFormat="1" ht="20.100000000000001" customHeight="1" x14ac:dyDescent="0.2">
      <c r="B33" s="49">
        <v>9</v>
      </c>
      <c r="C33" s="73" t="s">
        <v>26</v>
      </c>
      <c r="D33" s="51">
        <f>D31-D30</f>
        <v>0</v>
      </c>
      <c r="E33" s="52">
        <f>E31-E30</f>
        <v>-8.4999995306134224E-4</v>
      </c>
      <c r="F33" s="53">
        <f>F31-F30</f>
        <v>0</v>
      </c>
      <c r="G33" s="53">
        <f>G31-G30</f>
        <v>0</v>
      </c>
      <c r="H33" s="81">
        <f>H31-H30</f>
        <v>0</v>
      </c>
      <c r="I33" s="82"/>
      <c r="K33" s="44" t="s">
        <v>17</v>
      </c>
      <c r="L33" s="83"/>
      <c r="M33" s="83"/>
      <c r="N33" s="83"/>
    </row>
    <row r="34" spans="1:14" s="28" customFormat="1" ht="20.100000000000001" customHeight="1" thickBot="1" x14ac:dyDescent="0.25">
      <c r="B34" s="38">
        <v>10</v>
      </c>
      <c r="C34" s="68" t="s">
        <v>27</v>
      </c>
      <c r="D34" s="40">
        <f>-D33</f>
        <v>0</v>
      </c>
      <c r="E34" s="41">
        <f>-E33</f>
        <v>8.4999995306134224E-4</v>
      </c>
      <c r="F34" s="42">
        <f>-F33</f>
        <v>0</v>
      </c>
      <c r="G34" s="42">
        <f>-G33</f>
        <v>0</v>
      </c>
      <c r="H34" s="84">
        <f>-H33</f>
        <v>0</v>
      </c>
      <c r="I34" s="82"/>
      <c r="K34" s="83"/>
      <c r="L34" s="83"/>
      <c r="M34" s="83"/>
      <c r="N34" s="83"/>
    </row>
    <row r="35" spans="1:14" s="28" customFormat="1" ht="20.100000000000001" customHeight="1" x14ac:dyDescent="0.2">
      <c r="B35" s="75"/>
      <c r="C35" s="76"/>
      <c r="D35" s="78"/>
      <c r="E35" s="78"/>
      <c r="F35" s="78"/>
      <c r="G35" s="78"/>
      <c r="H35" s="85"/>
      <c r="I35" s="80"/>
      <c r="K35" s="83"/>
      <c r="L35" s="83"/>
      <c r="M35" s="83"/>
      <c r="N35" s="83"/>
    </row>
    <row r="36" spans="1:14" s="28" customFormat="1" ht="20.100000000000001" customHeight="1" x14ac:dyDescent="0.2">
      <c r="B36" s="75"/>
      <c r="C36" s="76"/>
      <c r="D36" s="78"/>
      <c r="E36" s="78"/>
      <c r="F36" s="78"/>
      <c r="G36" s="78"/>
      <c r="H36" s="85"/>
      <c r="I36" s="80"/>
      <c r="K36" s="83"/>
      <c r="L36" s="83"/>
      <c r="M36" s="83"/>
      <c r="N36" s="83"/>
    </row>
    <row r="37" spans="1:14" s="28" customFormat="1" ht="20.100000000000001" customHeight="1" thickBot="1" x14ac:dyDescent="0.25">
      <c r="A37" s="86"/>
      <c r="B37" s="87"/>
      <c r="C37" s="88"/>
      <c r="D37" s="89"/>
      <c r="E37" s="89"/>
      <c r="F37" s="89"/>
      <c r="G37" s="89"/>
      <c r="H37" s="90"/>
      <c r="I37" s="91"/>
      <c r="K37" s="83"/>
      <c r="L37" s="83"/>
      <c r="M37" s="83"/>
      <c r="N37" s="83"/>
    </row>
    <row r="38" spans="1:14" s="28" customFormat="1" ht="20.100000000000001" customHeight="1" x14ac:dyDescent="0.2">
      <c r="B38" s="75"/>
      <c r="C38" s="76"/>
      <c r="D38" s="78"/>
      <c r="E38" s="78"/>
      <c r="F38" s="78"/>
      <c r="G38" s="78"/>
      <c r="H38" s="85"/>
      <c r="I38" s="80"/>
      <c r="K38" s="83"/>
      <c r="L38" s="83"/>
      <c r="M38" s="83"/>
      <c r="N38" s="83"/>
    </row>
    <row r="39" spans="1:14" s="28" customFormat="1" ht="20.100000000000001" customHeight="1" x14ac:dyDescent="0.2">
      <c r="B39" s="75"/>
      <c r="C39" s="44"/>
      <c r="D39" s="78"/>
      <c r="E39" s="78"/>
      <c r="F39" s="78"/>
      <c r="G39" s="78"/>
      <c r="H39" s="85"/>
      <c r="I39" s="80"/>
    </row>
    <row r="40" spans="1:14" s="28" customFormat="1" ht="20.100000000000001" customHeight="1" x14ac:dyDescent="0.2">
      <c r="B40" s="75"/>
      <c r="C40" s="44"/>
      <c r="H40" s="92"/>
      <c r="I40" s="80"/>
    </row>
    <row r="41" spans="1:14" s="28" customFormat="1" ht="20.100000000000001" customHeight="1" x14ac:dyDescent="0.2">
      <c r="B41" s="75"/>
      <c r="C41" s="75"/>
      <c r="H41" s="92"/>
      <c r="I41" s="80"/>
    </row>
    <row r="42" spans="1:14" s="28" customFormat="1" ht="20.100000000000001" customHeight="1" x14ac:dyDescent="0.2">
      <c r="B42" s="75"/>
      <c r="C42" s="75"/>
      <c r="H42" s="92"/>
      <c r="I42" s="80"/>
    </row>
    <row r="43" spans="1:14" s="28" customFormat="1" ht="20.100000000000001" customHeight="1" x14ac:dyDescent="0.2">
      <c r="B43" s="75"/>
      <c r="C43" s="75"/>
      <c r="H43" s="92"/>
      <c r="I43" s="80"/>
    </row>
    <row r="44" spans="1:14" s="28" customFormat="1" ht="20.100000000000001" customHeight="1" x14ac:dyDescent="0.2">
      <c r="B44" s="75"/>
      <c r="C44" s="75"/>
      <c r="H44" s="92"/>
      <c r="I44" s="80"/>
    </row>
    <row r="45" spans="1:14" s="28" customFormat="1" ht="20.100000000000001" customHeight="1" x14ac:dyDescent="0.2">
      <c r="B45" s="75"/>
      <c r="C45" s="75"/>
      <c r="H45" s="92"/>
      <c r="I45" s="80"/>
    </row>
    <row r="46" spans="1:14" s="28" customFormat="1" ht="20.100000000000001" customHeight="1" x14ac:dyDescent="0.2">
      <c r="B46" s="75"/>
      <c r="C46" s="75"/>
      <c r="H46" s="80"/>
      <c r="I46" s="80"/>
    </row>
    <row r="47" spans="1:14" s="28" customFormat="1" ht="20.100000000000001" customHeight="1" x14ac:dyDescent="0.2">
      <c r="B47" s="75"/>
      <c r="C47" s="75"/>
      <c r="H47" s="80"/>
      <c r="I47" s="80"/>
    </row>
    <row r="48" spans="1:14" s="28" customFormat="1" ht="20.100000000000001" customHeight="1" x14ac:dyDescent="0.2">
      <c r="B48" s="75"/>
      <c r="C48" s="75"/>
      <c r="H48" s="80"/>
      <c r="I48" s="80"/>
    </row>
    <row r="49" spans="2:9" s="28" customFormat="1" ht="20.100000000000001" customHeight="1" x14ac:dyDescent="0.2">
      <c r="B49" s="75"/>
      <c r="C49" s="75"/>
      <c r="H49" s="80"/>
      <c r="I49" s="80"/>
    </row>
    <row r="50" spans="2:9" s="28" customFormat="1" ht="20.100000000000001" customHeight="1" x14ac:dyDescent="0.2">
      <c r="B50" s="75"/>
      <c r="C50" s="75"/>
      <c r="H50" s="80"/>
      <c r="I50" s="80"/>
    </row>
    <row r="51" spans="2:9" s="28" customFormat="1" ht="20.100000000000001" customHeight="1" x14ac:dyDescent="0.2">
      <c r="B51" s="75"/>
      <c r="C51" s="75"/>
      <c r="H51" s="80"/>
      <c r="I51" s="80"/>
    </row>
    <row r="52" spans="2:9" s="28" customFormat="1" ht="20.100000000000001" customHeight="1" x14ac:dyDescent="0.2">
      <c r="B52" s="75"/>
      <c r="C52" s="75"/>
      <c r="H52" s="80"/>
      <c r="I52" s="80"/>
    </row>
    <row r="53" spans="2:9" s="28" customFormat="1" ht="20.100000000000001" customHeight="1" x14ac:dyDescent="0.2">
      <c r="B53" s="75"/>
      <c r="C53" s="75"/>
      <c r="H53" s="80"/>
      <c r="I53" s="80"/>
    </row>
    <row r="54" spans="2:9" s="28" customFormat="1" ht="20.100000000000001" customHeight="1" x14ac:dyDescent="0.2">
      <c r="B54" s="75"/>
      <c r="C54" s="75"/>
      <c r="H54" s="80"/>
      <c r="I54" s="80"/>
    </row>
    <row r="55" spans="2:9" s="28" customFormat="1" ht="20.100000000000001" customHeight="1" x14ac:dyDescent="0.2">
      <c r="B55" s="75"/>
      <c r="C55" s="75"/>
      <c r="H55" s="80"/>
      <c r="I55" s="80"/>
    </row>
    <row r="56" spans="2:9" s="28" customFormat="1" ht="20.100000000000001" customHeight="1" x14ac:dyDescent="0.2">
      <c r="B56" s="75"/>
      <c r="C56" s="75"/>
      <c r="H56" s="80"/>
      <c r="I56" s="80"/>
    </row>
    <row r="57" spans="2:9" s="28" customFormat="1" ht="20.100000000000001" customHeight="1" x14ac:dyDescent="0.2">
      <c r="B57" s="75"/>
      <c r="C57" s="75"/>
      <c r="H57" s="80"/>
      <c r="I57" s="80"/>
    </row>
    <row r="58" spans="2:9" s="28" customFormat="1" ht="20.100000000000001" customHeight="1" x14ac:dyDescent="0.2">
      <c r="B58" s="75"/>
      <c r="C58" s="75"/>
      <c r="H58" s="80"/>
      <c r="I58" s="80"/>
    </row>
    <row r="59" spans="2:9" s="28" customFormat="1" ht="20.100000000000001" customHeight="1" x14ac:dyDescent="0.2">
      <c r="B59" s="75"/>
      <c r="C59" s="75"/>
      <c r="H59" s="80"/>
      <c r="I59" s="80"/>
    </row>
    <row r="60" spans="2:9" s="28" customFormat="1" ht="20.100000000000001" customHeight="1" x14ac:dyDescent="0.2">
      <c r="B60" s="75"/>
      <c r="C60" s="75"/>
      <c r="H60" s="80"/>
      <c r="I60" s="80"/>
    </row>
    <row r="61" spans="2:9" s="28" customFormat="1" ht="20.100000000000001" customHeight="1" x14ac:dyDescent="0.2">
      <c r="B61" s="75"/>
      <c r="C61" s="75"/>
      <c r="H61" s="80"/>
      <c r="I61" s="80"/>
    </row>
    <row r="62" spans="2:9" s="28" customFormat="1" ht="20.100000000000001" customHeight="1" x14ac:dyDescent="0.2">
      <c r="B62" s="75"/>
      <c r="C62" s="75"/>
      <c r="H62" s="80"/>
      <c r="I62" s="80"/>
    </row>
    <row r="63" spans="2:9" s="28" customFormat="1" ht="20.100000000000001" customHeight="1" x14ac:dyDescent="0.2">
      <c r="B63" s="75"/>
      <c r="C63" s="75"/>
      <c r="H63" s="80"/>
      <c r="I63" s="80"/>
    </row>
    <row r="64" spans="2:9" s="28" customFormat="1" ht="20.100000000000001" customHeight="1" x14ac:dyDescent="0.2">
      <c r="B64" s="75"/>
      <c r="C64" s="75"/>
      <c r="H64" s="80"/>
      <c r="I64" s="80"/>
    </row>
    <row r="65" spans="2:9" s="28" customFormat="1" ht="20.100000000000001" customHeight="1" x14ac:dyDescent="0.2">
      <c r="B65" s="75"/>
      <c r="C65" s="75"/>
      <c r="H65" s="80"/>
      <c r="I65" s="80"/>
    </row>
    <row r="66" spans="2:9" s="28" customFormat="1" ht="20.100000000000001" customHeight="1" x14ac:dyDescent="0.2">
      <c r="B66" s="75"/>
      <c r="C66" s="75"/>
      <c r="H66" s="80"/>
      <c r="I66" s="80"/>
    </row>
    <row r="67" spans="2:9" s="28" customFormat="1" ht="20.100000000000001" customHeight="1" x14ac:dyDescent="0.2">
      <c r="B67" s="75"/>
      <c r="C67" s="75"/>
      <c r="H67" s="80"/>
      <c r="I67" s="80"/>
    </row>
    <row r="68" spans="2:9" s="28" customFormat="1" ht="20.100000000000001" customHeight="1" x14ac:dyDescent="0.2">
      <c r="B68" s="75"/>
      <c r="C68" s="75"/>
      <c r="H68" s="80"/>
      <c r="I68" s="80"/>
    </row>
    <row r="69" spans="2:9" s="28" customFormat="1" ht="20.100000000000001" customHeight="1" x14ac:dyDescent="0.2">
      <c r="B69" s="75"/>
      <c r="C69" s="75"/>
      <c r="H69" s="80"/>
      <c r="I69" s="80"/>
    </row>
    <row r="70" spans="2:9" s="28" customFormat="1" ht="20.100000000000001" customHeight="1" x14ac:dyDescent="0.2">
      <c r="B70" s="75"/>
      <c r="C70" s="75"/>
      <c r="H70" s="80"/>
      <c r="I70" s="80"/>
    </row>
    <row r="71" spans="2:9" s="28" customFormat="1" ht="20.100000000000001" customHeight="1" x14ac:dyDescent="0.2">
      <c r="B71" s="75"/>
      <c r="C71" s="75"/>
      <c r="H71" s="80"/>
      <c r="I71" s="80"/>
    </row>
    <row r="72" spans="2:9" s="28" customFormat="1" ht="20.100000000000001" customHeight="1" x14ac:dyDescent="0.2">
      <c r="B72" s="75"/>
      <c r="C72" s="75"/>
      <c r="H72" s="80"/>
      <c r="I72" s="80"/>
    </row>
    <row r="73" spans="2:9" s="28" customFormat="1" ht="20.100000000000001" customHeight="1" x14ac:dyDescent="0.2">
      <c r="B73" s="75"/>
      <c r="C73" s="75"/>
      <c r="H73" s="80"/>
      <c r="I73" s="80"/>
    </row>
    <row r="74" spans="2:9" s="28" customFormat="1" ht="20.100000000000001" customHeight="1" x14ac:dyDescent="0.2">
      <c r="B74" s="75"/>
      <c r="C74" s="75"/>
      <c r="H74" s="80"/>
      <c r="I74" s="80"/>
    </row>
    <row r="75" spans="2:9" s="28" customFormat="1" ht="20.100000000000001" customHeight="1" x14ac:dyDescent="0.2">
      <c r="B75" s="75"/>
      <c r="C75" s="75"/>
      <c r="H75" s="80"/>
      <c r="I75" s="80"/>
    </row>
    <row r="76" spans="2:9" s="28" customFormat="1" ht="20.100000000000001" customHeight="1" x14ac:dyDescent="0.2">
      <c r="B76" s="75"/>
      <c r="C76" s="75"/>
      <c r="H76" s="80"/>
      <c r="I76" s="80"/>
    </row>
    <row r="77" spans="2:9" s="28" customFormat="1" ht="20.100000000000001" customHeight="1" x14ac:dyDescent="0.2">
      <c r="B77" s="75"/>
      <c r="C77" s="75"/>
      <c r="H77" s="80"/>
      <c r="I77" s="80"/>
    </row>
    <row r="78" spans="2:9" s="28" customFormat="1" ht="20.100000000000001" customHeight="1" x14ac:dyDescent="0.2">
      <c r="B78" s="75"/>
      <c r="C78" s="75"/>
      <c r="H78" s="80"/>
      <c r="I78" s="80"/>
    </row>
    <row r="79" spans="2:9" s="28" customFormat="1" ht="20.100000000000001" customHeight="1" x14ac:dyDescent="0.2">
      <c r="B79" s="75"/>
      <c r="C79" s="75"/>
      <c r="H79" s="80"/>
      <c r="I79" s="80"/>
    </row>
    <row r="80" spans="2:9" s="28" customFormat="1" ht="20.100000000000001" customHeight="1" x14ac:dyDescent="0.2">
      <c r="B80" s="75"/>
      <c r="C80" s="75"/>
      <c r="H80" s="80"/>
      <c r="I80" s="80"/>
    </row>
    <row r="81" spans="2:9" s="28" customFormat="1" ht="20.100000000000001" customHeight="1" x14ac:dyDescent="0.2">
      <c r="B81" s="75"/>
      <c r="C81" s="75"/>
      <c r="H81" s="80"/>
      <c r="I81" s="80"/>
    </row>
    <row r="82" spans="2:9" s="28" customFormat="1" ht="20.100000000000001" customHeight="1" x14ac:dyDescent="0.2">
      <c r="B82" s="75"/>
      <c r="C82" s="75"/>
      <c r="H82" s="80"/>
      <c r="I82" s="80"/>
    </row>
    <row r="83" spans="2:9" s="28" customFormat="1" ht="20.100000000000001" customHeight="1" x14ac:dyDescent="0.2">
      <c r="B83" s="75"/>
      <c r="C83" s="75"/>
      <c r="H83" s="80"/>
      <c r="I83" s="80"/>
    </row>
    <row r="84" spans="2:9" s="28" customFormat="1" ht="20.100000000000001" customHeight="1" x14ac:dyDescent="0.2">
      <c r="B84" s="75"/>
      <c r="C84" s="75"/>
      <c r="H84" s="80"/>
      <c r="I84" s="80"/>
    </row>
    <row r="85" spans="2:9" s="28" customFormat="1" ht="20.100000000000001" customHeight="1" x14ac:dyDescent="0.2">
      <c r="B85" s="75"/>
      <c r="C85" s="75"/>
      <c r="H85" s="80"/>
      <c r="I85" s="80"/>
    </row>
    <row r="86" spans="2:9" s="28" customFormat="1" ht="20.100000000000001" customHeight="1" x14ac:dyDescent="0.2">
      <c r="B86" s="75"/>
      <c r="C86" s="75"/>
      <c r="H86" s="80"/>
      <c r="I86" s="80"/>
    </row>
    <row r="87" spans="2:9" s="28" customFormat="1" ht="20.100000000000001" customHeight="1" x14ac:dyDescent="0.2">
      <c r="B87" s="75"/>
      <c r="C87" s="75"/>
      <c r="H87" s="80"/>
      <c r="I87" s="80"/>
    </row>
    <row r="88" spans="2:9" s="28" customFormat="1" ht="20.100000000000001" customHeight="1" x14ac:dyDescent="0.2">
      <c r="B88" s="75"/>
      <c r="C88" s="75"/>
      <c r="H88" s="80"/>
      <c r="I88" s="80"/>
    </row>
    <row r="89" spans="2:9" s="28" customFormat="1" ht="20.100000000000001" customHeight="1" x14ac:dyDescent="0.2">
      <c r="B89" s="75"/>
      <c r="C89" s="75"/>
      <c r="H89" s="80"/>
      <c r="I89" s="80"/>
    </row>
    <row r="90" spans="2:9" s="28" customFormat="1" ht="20.100000000000001" customHeight="1" x14ac:dyDescent="0.2">
      <c r="B90" s="75"/>
      <c r="C90" s="75"/>
      <c r="H90" s="80"/>
      <c r="I90" s="80"/>
    </row>
    <row r="91" spans="2:9" s="28" customFormat="1" ht="20.100000000000001" customHeight="1" x14ac:dyDescent="0.2">
      <c r="B91" s="75"/>
      <c r="C91" s="75"/>
      <c r="H91" s="80"/>
      <c r="I91" s="80"/>
    </row>
    <row r="92" spans="2:9" s="28" customFormat="1" ht="20.100000000000001" customHeight="1" x14ac:dyDescent="0.2">
      <c r="B92" s="75"/>
      <c r="C92" s="75"/>
      <c r="H92" s="80"/>
      <c r="I92" s="80"/>
    </row>
    <row r="93" spans="2:9" s="28" customFormat="1" ht="20.100000000000001" customHeight="1" x14ac:dyDescent="0.2">
      <c r="B93" s="75"/>
      <c r="C93" s="75"/>
      <c r="H93" s="80"/>
      <c r="I93" s="80"/>
    </row>
    <row r="94" spans="2:9" s="28" customFormat="1" ht="20.100000000000001" customHeight="1" x14ac:dyDescent="0.2">
      <c r="B94" s="75"/>
      <c r="C94" s="75"/>
      <c r="H94" s="80"/>
      <c r="I94" s="80"/>
    </row>
    <row r="95" spans="2:9" s="28" customFormat="1" ht="20.100000000000001" customHeight="1" x14ac:dyDescent="0.2">
      <c r="B95" s="75"/>
      <c r="C95" s="75"/>
      <c r="H95" s="80"/>
      <c r="I95" s="80"/>
    </row>
    <row r="96" spans="2:9" s="28" customFormat="1" ht="20.100000000000001" customHeight="1" x14ac:dyDescent="0.2">
      <c r="B96" s="75"/>
      <c r="C96" s="75"/>
      <c r="H96" s="80"/>
      <c r="I96" s="80"/>
    </row>
    <row r="97" spans="2:9" s="28" customFormat="1" ht="20.100000000000001" customHeight="1" x14ac:dyDescent="0.2">
      <c r="B97" s="75"/>
      <c r="C97" s="75"/>
      <c r="H97" s="80"/>
      <c r="I97" s="80"/>
    </row>
    <row r="98" spans="2:9" s="28" customFormat="1" ht="20.100000000000001" customHeight="1" x14ac:dyDescent="0.2">
      <c r="B98" s="75"/>
      <c r="C98" s="75"/>
      <c r="H98" s="80"/>
      <c r="I98" s="80"/>
    </row>
    <row r="99" spans="2:9" s="28" customFormat="1" ht="20.100000000000001" customHeight="1" x14ac:dyDescent="0.2">
      <c r="B99" s="75"/>
      <c r="C99" s="75"/>
      <c r="H99" s="80"/>
      <c r="I99" s="80"/>
    </row>
    <row r="100" spans="2:9" s="28" customFormat="1" ht="20.100000000000001" customHeight="1" x14ac:dyDescent="0.2">
      <c r="B100" s="75"/>
      <c r="C100" s="75"/>
      <c r="H100" s="80"/>
      <c r="I100" s="80"/>
    </row>
    <row r="101" spans="2:9" s="28" customFormat="1" ht="20.100000000000001" customHeight="1" x14ac:dyDescent="0.2">
      <c r="B101" s="75"/>
      <c r="C101" s="75"/>
      <c r="H101" s="80"/>
      <c r="I101" s="80"/>
    </row>
    <row r="102" spans="2:9" s="28" customFormat="1" ht="20.100000000000001" customHeight="1" x14ac:dyDescent="0.2">
      <c r="B102" s="75"/>
      <c r="C102" s="75"/>
      <c r="H102" s="80"/>
      <c r="I102" s="80"/>
    </row>
    <row r="103" spans="2:9" s="28" customFormat="1" ht="20.100000000000001" customHeight="1" x14ac:dyDescent="0.2">
      <c r="B103" s="75"/>
      <c r="C103" s="75"/>
      <c r="H103" s="80"/>
      <c r="I103" s="80"/>
    </row>
    <row r="104" spans="2:9" s="28" customFormat="1" ht="20.100000000000001" customHeight="1" x14ac:dyDescent="0.2">
      <c r="B104" s="75"/>
      <c r="C104" s="75"/>
      <c r="H104" s="80"/>
      <c r="I104" s="80"/>
    </row>
    <row r="105" spans="2:9" s="28" customFormat="1" ht="20.100000000000001" customHeight="1" x14ac:dyDescent="0.2">
      <c r="B105" s="75"/>
      <c r="C105" s="75"/>
      <c r="H105" s="80"/>
      <c r="I105" s="80"/>
    </row>
    <row r="106" spans="2:9" s="28" customFormat="1" ht="20.100000000000001" customHeight="1" x14ac:dyDescent="0.2">
      <c r="B106" s="75"/>
      <c r="C106" s="75"/>
      <c r="H106" s="80"/>
      <c r="I106" s="80"/>
    </row>
    <row r="107" spans="2:9" s="28" customFormat="1" ht="20.100000000000001" customHeight="1" x14ac:dyDescent="0.2">
      <c r="B107" s="75"/>
      <c r="C107" s="75"/>
      <c r="H107" s="80"/>
      <c r="I107" s="80"/>
    </row>
    <row r="108" spans="2:9" s="28" customFormat="1" ht="20.100000000000001" customHeight="1" x14ac:dyDescent="0.2">
      <c r="B108" s="75"/>
      <c r="C108" s="75"/>
      <c r="H108" s="80"/>
      <c r="I108" s="80"/>
    </row>
    <row r="109" spans="2:9" s="28" customFormat="1" ht="20.100000000000001" customHeight="1" x14ac:dyDescent="0.2">
      <c r="B109" s="75"/>
      <c r="C109" s="75"/>
      <c r="H109" s="80"/>
      <c r="I109" s="80"/>
    </row>
    <row r="110" spans="2:9" ht="20.100000000000001" customHeight="1" x14ac:dyDescent="0.2"/>
    <row r="111" spans="2:9" ht="20.100000000000001" customHeight="1" x14ac:dyDescent="0.2"/>
    <row r="112" spans="2:9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</sheetData>
  <mergeCells count="1">
    <mergeCell ref="D4:I4"/>
  </mergeCells>
  <conditionalFormatting sqref="I9:I31">
    <cfRule type="cellIs" dxfId="1" priority="2" stopIfTrue="1" operator="greaterThan">
      <formula>0.01</formula>
    </cfRule>
  </conditionalFormatting>
  <conditionalFormatting sqref="I6:I8">
    <cfRule type="cellIs" dxfId="0" priority="1" stopIfTrue="1" operator="greaterThan">
      <formula>0.01</formula>
    </cfRule>
  </conditionalFormatting>
  <pageMargins left="0.78740157499999996" right="0.78740157499999996" top="0.984251969" bottom="0.984251969" header="0.4921259845" footer="0.4921259845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1"/>
  <sheetViews>
    <sheetView workbookViewId="0">
      <pane ySplit="5" topLeftCell="A6" activePane="bottomLeft" state="frozen"/>
      <selection pane="bottomLeft" activeCell="A3" sqref="A3"/>
    </sheetView>
  </sheetViews>
  <sheetFormatPr defaultRowHeight="12.75" x14ac:dyDescent="0.2"/>
  <cols>
    <col min="1" max="1" width="5.42578125" customWidth="1"/>
    <col min="2" max="2" width="5.42578125" style="165" bestFit="1" customWidth="1"/>
    <col min="3" max="3" width="43" style="165" bestFit="1" customWidth="1"/>
    <col min="4" max="5" width="16.7109375" style="166" customWidth="1"/>
    <col min="6" max="6" width="1.5703125" style="95" customWidth="1"/>
    <col min="7" max="8" width="12.140625" style="166" customWidth="1"/>
    <col min="10" max="10" width="12.140625" bestFit="1" customWidth="1"/>
  </cols>
  <sheetData>
    <row r="2" spans="1:8" ht="20.25" x14ac:dyDescent="0.2">
      <c r="A2" s="203" t="s">
        <v>165</v>
      </c>
      <c r="B2" s="203"/>
      <c r="C2" s="203"/>
      <c r="D2" s="203"/>
      <c r="E2" s="203"/>
      <c r="F2" s="203"/>
      <c r="G2" s="203"/>
      <c r="H2" s="203"/>
    </row>
    <row r="3" spans="1:8" ht="16.5" thickBot="1" x14ac:dyDescent="0.25">
      <c r="A3" s="94"/>
      <c r="B3" s="94"/>
      <c r="C3" s="94"/>
      <c r="D3" s="94"/>
      <c r="E3" s="94"/>
      <c r="G3"/>
      <c r="H3"/>
    </row>
    <row r="4" spans="1:8" ht="13.5" thickBot="1" x14ac:dyDescent="0.25">
      <c r="A4" s="96" t="s">
        <v>28</v>
      </c>
      <c r="B4" s="97" t="s">
        <v>29</v>
      </c>
      <c r="C4" s="97" t="s">
        <v>30</v>
      </c>
      <c r="D4" s="98" t="s">
        <v>31</v>
      </c>
      <c r="E4" s="99" t="s">
        <v>32</v>
      </c>
      <c r="G4" s="100" t="s">
        <v>33</v>
      </c>
      <c r="H4" s="101" t="s">
        <v>34</v>
      </c>
    </row>
    <row r="5" spans="1:8" ht="13.5" thickBot="1" x14ac:dyDescent="0.25">
      <c r="A5" s="96"/>
      <c r="B5" s="97"/>
      <c r="C5" s="97"/>
      <c r="D5" s="98"/>
      <c r="E5" s="99"/>
      <c r="G5" s="102" t="s">
        <v>35</v>
      </c>
      <c r="H5" s="103" t="s">
        <v>36</v>
      </c>
    </row>
    <row r="6" spans="1:8" s="95" customFormat="1" ht="30" customHeight="1" thickBot="1" x14ac:dyDescent="0.3">
      <c r="A6" s="104" t="s">
        <v>37</v>
      </c>
      <c r="B6" s="105"/>
      <c r="C6" s="105"/>
      <c r="D6" s="106"/>
      <c r="E6" s="107"/>
      <c r="G6" s="108"/>
      <c r="H6" s="108"/>
    </row>
    <row r="7" spans="1:8" ht="20.100000000000001" customHeight="1" thickBot="1" x14ac:dyDescent="0.3">
      <c r="A7" s="109" t="s">
        <v>38</v>
      </c>
      <c r="B7" s="110"/>
      <c r="C7" s="105"/>
      <c r="D7" s="111"/>
      <c r="E7" s="112"/>
      <c r="G7" s="113"/>
      <c r="H7" s="113"/>
    </row>
    <row r="8" spans="1:8" s="95" customFormat="1" x14ac:dyDescent="0.2">
      <c r="A8" s="114">
        <v>0</v>
      </c>
      <c r="B8" s="115" t="s">
        <v>39</v>
      </c>
      <c r="C8" s="115" t="s">
        <v>40</v>
      </c>
      <c r="D8" s="116">
        <v>24000</v>
      </c>
      <c r="E8" s="117">
        <v>0</v>
      </c>
      <c r="G8" s="118">
        <v>22000</v>
      </c>
      <c r="H8" s="118">
        <v>22000</v>
      </c>
    </row>
    <row r="9" spans="1:8" s="95" customFormat="1" x14ac:dyDescent="0.2">
      <c r="A9" s="114">
        <v>0</v>
      </c>
      <c r="B9" s="115" t="s">
        <v>41</v>
      </c>
      <c r="C9" s="115" t="s">
        <v>42</v>
      </c>
      <c r="D9" s="116">
        <v>500</v>
      </c>
      <c r="E9" s="117">
        <v>0</v>
      </c>
      <c r="G9" s="118">
        <v>500</v>
      </c>
      <c r="H9" s="118">
        <v>400</v>
      </c>
    </row>
    <row r="10" spans="1:8" s="95" customFormat="1" x14ac:dyDescent="0.2">
      <c r="A10" s="114">
        <v>0</v>
      </c>
      <c r="B10" s="115" t="s">
        <v>43</v>
      </c>
      <c r="C10" s="115" t="s">
        <v>44</v>
      </c>
      <c r="D10" s="116">
        <v>2200</v>
      </c>
      <c r="E10" s="117">
        <v>0</v>
      </c>
      <c r="G10" s="118">
        <v>1800</v>
      </c>
      <c r="H10" s="118">
        <v>2000</v>
      </c>
    </row>
    <row r="11" spans="1:8" s="95" customFormat="1" x14ac:dyDescent="0.2">
      <c r="A11" s="114">
        <v>0</v>
      </c>
      <c r="B11" s="115" t="s">
        <v>45</v>
      </c>
      <c r="C11" s="115" t="s">
        <v>46</v>
      </c>
      <c r="D11" s="116">
        <v>21000</v>
      </c>
      <c r="E11" s="117">
        <v>0</v>
      </c>
      <c r="G11" s="118">
        <v>20000</v>
      </c>
      <c r="H11" s="118">
        <v>20000</v>
      </c>
    </row>
    <row r="12" spans="1:8" s="95" customFormat="1" x14ac:dyDescent="0.2">
      <c r="A12" s="114">
        <v>0</v>
      </c>
      <c r="B12" s="115" t="s">
        <v>47</v>
      </c>
      <c r="C12" s="115" t="s">
        <v>48</v>
      </c>
      <c r="D12" s="116">
        <v>6600</v>
      </c>
      <c r="E12" s="117">
        <v>0</v>
      </c>
      <c r="G12" s="118">
        <v>9000</v>
      </c>
      <c r="H12" s="118">
        <v>5700</v>
      </c>
    </row>
    <row r="13" spans="1:8" s="95" customFormat="1" x14ac:dyDescent="0.2">
      <c r="A13" s="114">
        <v>0</v>
      </c>
      <c r="B13" s="115" t="s">
        <v>49</v>
      </c>
      <c r="C13" s="115" t="s">
        <v>50</v>
      </c>
      <c r="D13" s="116">
        <v>48900</v>
      </c>
      <c r="E13" s="117">
        <v>0</v>
      </c>
      <c r="G13" s="118">
        <v>47000</v>
      </c>
      <c r="H13" s="118">
        <v>47000</v>
      </c>
    </row>
    <row r="14" spans="1:8" s="95" customFormat="1" x14ac:dyDescent="0.2">
      <c r="A14" s="114">
        <v>0</v>
      </c>
      <c r="B14" s="115" t="s">
        <v>51</v>
      </c>
      <c r="C14" s="115" t="s">
        <v>52</v>
      </c>
      <c r="D14" s="116">
        <v>4800</v>
      </c>
      <c r="E14" s="117">
        <v>0</v>
      </c>
      <c r="G14" s="118">
        <v>4800</v>
      </c>
      <c r="H14" s="118">
        <v>4800</v>
      </c>
    </row>
    <row r="15" spans="1:8" s="95" customFormat="1" x14ac:dyDescent="0.2">
      <c r="A15" s="114">
        <v>0</v>
      </c>
      <c r="B15" s="115" t="s">
        <v>53</v>
      </c>
      <c r="C15" s="115" t="s">
        <v>54</v>
      </c>
      <c r="D15" s="116">
        <v>400</v>
      </c>
      <c r="E15" s="117">
        <v>0</v>
      </c>
      <c r="G15" s="118">
        <v>470</v>
      </c>
      <c r="H15" s="118">
        <v>430</v>
      </c>
    </row>
    <row r="16" spans="1:8" s="95" customFormat="1" x14ac:dyDescent="0.2">
      <c r="A16" s="114">
        <v>0</v>
      </c>
      <c r="B16" s="115" t="s">
        <v>55</v>
      </c>
      <c r="C16" s="115" t="s">
        <v>56</v>
      </c>
      <c r="D16" s="116">
        <v>110</v>
      </c>
      <c r="E16" s="117">
        <v>0</v>
      </c>
      <c r="G16" s="118">
        <v>110</v>
      </c>
      <c r="H16" s="118">
        <v>55</v>
      </c>
    </row>
    <row r="17" spans="1:8" s="95" customFormat="1" x14ac:dyDescent="0.2">
      <c r="A17" s="114">
        <v>0</v>
      </c>
      <c r="B17" s="115" t="s">
        <v>57</v>
      </c>
      <c r="C17" s="115" t="s">
        <v>58</v>
      </c>
      <c r="D17" s="116">
        <v>25</v>
      </c>
      <c r="E17" s="117">
        <v>0</v>
      </c>
      <c r="G17" s="118">
        <v>25</v>
      </c>
      <c r="H17" s="118">
        <v>12</v>
      </c>
    </row>
    <row r="18" spans="1:8" s="95" customFormat="1" x14ac:dyDescent="0.2">
      <c r="A18" s="114">
        <v>0</v>
      </c>
      <c r="B18" s="115" t="s">
        <v>59</v>
      </c>
      <c r="C18" s="115" t="s">
        <v>60</v>
      </c>
      <c r="D18" s="116">
        <v>28475</v>
      </c>
      <c r="E18" s="117">
        <v>0</v>
      </c>
      <c r="G18" s="118">
        <v>33620</v>
      </c>
      <c r="H18" s="118">
        <v>38000</v>
      </c>
    </row>
    <row r="19" spans="1:8" s="95" customFormat="1" x14ac:dyDescent="0.2">
      <c r="A19" s="114">
        <v>0</v>
      </c>
      <c r="B19" s="115" t="s">
        <v>61</v>
      </c>
      <c r="C19" s="115" t="s">
        <v>62</v>
      </c>
      <c r="D19" s="116">
        <v>1000</v>
      </c>
      <c r="E19" s="117">
        <v>0</v>
      </c>
      <c r="G19" s="118">
        <v>200</v>
      </c>
      <c r="H19" s="118">
        <v>1400</v>
      </c>
    </row>
    <row r="20" spans="1:8" s="95" customFormat="1" ht="13.5" thickBot="1" x14ac:dyDescent="0.25">
      <c r="A20" s="114">
        <v>0</v>
      </c>
      <c r="B20" s="115" t="s">
        <v>63</v>
      </c>
      <c r="C20" s="115" t="s">
        <v>64</v>
      </c>
      <c r="D20" s="116">
        <v>12100</v>
      </c>
      <c r="E20" s="117">
        <v>0</v>
      </c>
      <c r="G20" s="118">
        <v>12100</v>
      </c>
      <c r="H20" s="118">
        <v>12100</v>
      </c>
    </row>
    <row r="21" spans="1:8" ht="20.100000000000001" customHeight="1" thickBot="1" x14ac:dyDescent="0.3">
      <c r="A21" s="104" t="s">
        <v>65</v>
      </c>
      <c r="B21" s="119"/>
      <c r="C21" s="119"/>
      <c r="D21" s="120">
        <f>SUM(D8:D20)</f>
        <v>150110</v>
      </c>
      <c r="E21" s="121">
        <f>SUM(E8:E20)</f>
        <v>0</v>
      </c>
      <c r="G21" s="122">
        <f t="shared" ref="G21:H21" si="0">SUM(G8:G20)</f>
        <v>151625</v>
      </c>
      <c r="H21" s="122">
        <f t="shared" si="0"/>
        <v>153897</v>
      </c>
    </row>
    <row r="22" spans="1:8" ht="13.5" thickBot="1" x14ac:dyDescent="0.25">
      <c r="A22" s="123"/>
      <c r="B22" s="123"/>
      <c r="C22" s="123"/>
      <c r="D22" s="124"/>
      <c r="E22" s="124"/>
      <c r="G22" s="125"/>
      <c r="H22" s="125"/>
    </row>
    <row r="23" spans="1:8" ht="20.100000000000001" customHeight="1" thickBot="1" x14ac:dyDescent="0.3">
      <c r="A23" s="109" t="s">
        <v>66</v>
      </c>
      <c r="B23" s="110"/>
      <c r="C23" s="105"/>
      <c r="D23" s="111"/>
      <c r="E23" s="112"/>
      <c r="G23" s="113"/>
      <c r="H23" s="113"/>
    </row>
    <row r="24" spans="1:8" s="95" customFormat="1" ht="13.5" thickBot="1" x14ac:dyDescent="0.25">
      <c r="A24" s="126">
        <v>2169</v>
      </c>
      <c r="B24" s="127"/>
      <c r="C24" s="127" t="s">
        <v>67</v>
      </c>
      <c r="D24" s="128">
        <v>400</v>
      </c>
      <c r="E24" s="129">
        <v>0</v>
      </c>
      <c r="G24" s="118">
        <v>350</v>
      </c>
      <c r="H24" s="118">
        <v>460</v>
      </c>
    </row>
    <row r="25" spans="1:8" s="95" customFormat="1" ht="13.5" thickBot="1" x14ac:dyDescent="0.25">
      <c r="A25" s="126">
        <v>2292</v>
      </c>
      <c r="B25" s="127"/>
      <c r="C25" s="127" t="s">
        <v>68</v>
      </c>
      <c r="D25" s="128">
        <v>7.26</v>
      </c>
      <c r="E25" s="129">
        <v>0</v>
      </c>
      <c r="G25" s="118">
        <v>6.5</v>
      </c>
      <c r="H25" s="118">
        <v>7.26</v>
      </c>
    </row>
    <row r="26" spans="1:8" s="95" customFormat="1" ht="13.5" thickBot="1" x14ac:dyDescent="0.25">
      <c r="A26" s="126">
        <v>2299</v>
      </c>
      <c r="B26" s="127"/>
      <c r="C26" s="127" t="s">
        <v>69</v>
      </c>
      <c r="D26" s="128">
        <v>5000</v>
      </c>
      <c r="E26" s="129">
        <v>0</v>
      </c>
      <c r="G26" s="118">
        <v>4500</v>
      </c>
      <c r="H26" s="118">
        <v>5800</v>
      </c>
    </row>
    <row r="27" spans="1:8" s="95" customFormat="1" ht="13.5" thickBot="1" x14ac:dyDescent="0.25">
      <c r="A27" s="126">
        <v>2310</v>
      </c>
      <c r="B27" s="127"/>
      <c r="C27" s="127" t="s">
        <v>70</v>
      </c>
      <c r="D27" s="128">
        <v>22130</v>
      </c>
      <c r="E27" s="129">
        <v>0</v>
      </c>
      <c r="G27" s="118">
        <v>22130</v>
      </c>
      <c r="H27" s="118">
        <v>23000</v>
      </c>
    </row>
    <row r="28" spans="1:8" s="95" customFormat="1" ht="13.5" thickBot="1" x14ac:dyDescent="0.25">
      <c r="A28" s="126">
        <v>2321</v>
      </c>
      <c r="B28" s="127"/>
      <c r="C28" s="127" t="s">
        <v>71</v>
      </c>
      <c r="D28" s="128">
        <v>150</v>
      </c>
      <c r="E28" s="129">
        <v>0</v>
      </c>
      <c r="G28" s="118">
        <v>150</v>
      </c>
      <c r="H28" s="118">
        <v>120</v>
      </c>
    </row>
    <row r="29" spans="1:8" s="95" customFormat="1" ht="13.5" thickBot="1" x14ac:dyDescent="0.25">
      <c r="A29" s="126">
        <v>3111</v>
      </c>
      <c r="B29" s="127"/>
      <c r="C29" s="127" t="s">
        <v>72</v>
      </c>
      <c r="D29" s="128">
        <v>1500</v>
      </c>
      <c r="E29" s="129">
        <v>0</v>
      </c>
      <c r="G29" s="118">
        <v>0</v>
      </c>
      <c r="H29" s="118">
        <v>2500</v>
      </c>
    </row>
    <row r="30" spans="1:8" s="95" customFormat="1" ht="13.5" thickBot="1" x14ac:dyDescent="0.25">
      <c r="A30" s="126">
        <v>3113</v>
      </c>
      <c r="B30" s="127"/>
      <c r="C30" s="127" t="s">
        <v>73</v>
      </c>
      <c r="D30" s="128">
        <v>6050</v>
      </c>
      <c r="E30" s="129">
        <v>0</v>
      </c>
      <c r="G30" s="118">
        <v>900</v>
      </c>
      <c r="H30" s="118">
        <v>5850</v>
      </c>
    </row>
    <row r="31" spans="1:8" s="95" customFormat="1" ht="13.5" thickBot="1" x14ac:dyDescent="0.25">
      <c r="A31" s="126">
        <v>3231</v>
      </c>
      <c r="B31" s="127"/>
      <c r="C31" s="127" t="s">
        <v>74</v>
      </c>
      <c r="D31" s="128">
        <v>500</v>
      </c>
      <c r="E31" s="129">
        <v>0</v>
      </c>
      <c r="G31" s="118">
        <v>0</v>
      </c>
      <c r="H31" s="118">
        <v>0</v>
      </c>
    </row>
    <row r="32" spans="1:8" s="95" customFormat="1" ht="13.5" thickBot="1" x14ac:dyDescent="0.25">
      <c r="A32" s="126">
        <v>3314</v>
      </c>
      <c r="B32" s="127"/>
      <c r="C32" s="127" t="s">
        <v>75</v>
      </c>
      <c r="D32" s="128">
        <v>50</v>
      </c>
      <c r="E32" s="129">
        <v>0</v>
      </c>
      <c r="G32" s="118">
        <v>50</v>
      </c>
      <c r="H32" s="118">
        <v>70</v>
      </c>
    </row>
    <row r="33" spans="1:8" s="95" customFormat="1" ht="13.5" thickBot="1" x14ac:dyDescent="0.25">
      <c r="A33" s="126">
        <v>3349</v>
      </c>
      <c r="B33" s="127"/>
      <c r="C33" s="127" t="s">
        <v>76</v>
      </c>
      <c r="D33" s="128">
        <v>480</v>
      </c>
      <c r="E33" s="129">
        <v>0</v>
      </c>
      <c r="G33" s="118">
        <v>480</v>
      </c>
      <c r="H33" s="118">
        <v>420</v>
      </c>
    </row>
    <row r="34" spans="1:8" s="95" customFormat="1" ht="13.5" thickBot="1" x14ac:dyDescent="0.25">
      <c r="A34" s="126">
        <v>3392</v>
      </c>
      <c r="B34" s="127"/>
      <c r="C34" s="127" t="s">
        <v>77</v>
      </c>
      <c r="D34" s="128">
        <v>200</v>
      </c>
      <c r="E34" s="129">
        <v>0</v>
      </c>
      <c r="G34" s="118">
        <v>200</v>
      </c>
      <c r="H34" s="118">
        <v>200</v>
      </c>
    </row>
    <row r="35" spans="1:8" s="95" customFormat="1" ht="13.5" thickBot="1" x14ac:dyDescent="0.25">
      <c r="A35" s="126">
        <v>3399</v>
      </c>
      <c r="B35" s="127"/>
      <c r="C35" s="127" t="s">
        <v>78</v>
      </c>
      <c r="D35" s="128">
        <v>240</v>
      </c>
      <c r="E35" s="129">
        <v>0</v>
      </c>
      <c r="G35" s="118">
        <v>240</v>
      </c>
      <c r="H35" s="118">
        <v>165</v>
      </c>
    </row>
    <row r="36" spans="1:8" s="95" customFormat="1" ht="13.5" thickBot="1" x14ac:dyDescent="0.25">
      <c r="A36" s="126">
        <v>3612</v>
      </c>
      <c r="B36" s="127"/>
      <c r="C36" s="127" t="s">
        <v>79</v>
      </c>
      <c r="D36" s="128">
        <v>537</v>
      </c>
      <c r="E36" s="129">
        <v>0</v>
      </c>
      <c r="G36" s="118">
        <v>517</v>
      </c>
      <c r="H36" s="118">
        <v>510</v>
      </c>
    </row>
    <row r="37" spans="1:8" s="95" customFormat="1" ht="13.5" thickBot="1" x14ac:dyDescent="0.25">
      <c r="A37" s="126">
        <v>3613</v>
      </c>
      <c r="B37" s="127"/>
      <c r="C37" s="127" t="s">
        <v>80</v>
      </c>
      <c r="D37" s="128">
        <v>307.33</v>
      </c>
      <c r="E37" s="129">
        <v>0</v>
      </c>
      <c r="F37" s="130"/>
      <c r="G37" s="118">
        <v>169.017</v>
      </c>
      <c r="H37" s="118">
        <v>889</v>
      </c>
    </row>
    <row r="38" spans="1:8" s="95" customFormat="1" ht="13.5" thickBot="1" x14ac:dyDescent="0.25">
      <c r="A38" s="126">
        <v>3632</v>
      </c>
      <c r="B38" s="127"/>
      <c r="C38" s="127" t="s">
        <v>81</v>
      </c>
      <c r="D38" s="128">
        <v>50</v>
      </c>
      <c r="E38" s="129">
        <v>0</v>
      </c>
      <c r="G38" s="118">
        <v>50</v>
      </c>
      <c r="H38" s="118">
        <v>84</v>
      </c>
    </row>
    <row r="39" spans="1:8" s="95" customFormat="1" ht="13.5" thickBot="1" x14ac:dyDescent="0.25">
      <c r="A39" s="126">
        <v>3636</v>
      </c>
      <c r="B39" s="127"/>
      <c r="C39" s="127" t="s">
        <v>82</v>
      </c>
      <c r="D39" s="128">
        <v>300</v>
      </c>
      <c r="E39" s="129">
        <v>0</v>
      </c>
      <c r="G39" s="118">
        <v>273.31700000000001</v>
      </c>
      <c r="H39" s="118">
        <v>147</v>
      </c>
    </row>
    <row r="40" spans="1:8" s="95" customFormat="1" ht="13.5" thickBot="1" x14ac:dyDescent="0.25">
      <c r="A40" s="126">
        <v>3639</v>
      </c>
      <c r="B40" s="127"/>
      <c r="C40" s="127" t="s">
        <v>83</v>
      </c>
      <c r="D40" s="128">
        <v>25</v>
      </c>
      <c r="E40" s="129">
        <v>0</v>
      </c>
      <c r="G40" s="118">
        <v>25</v>
      </c>
      <c r="H40" s="118">
        <v>29</v>
      </c>
    </row>
    <row r="41" spans="1:8" s="95" customFormat="1" ht="13.5" thickBot="1" x14ac:dyDescent="0.25">
      <c r="A41" s="126">
        <v>3723</v>
      </c>
      <c r="B41" s="127"/>
      <c r="C41" s="127" t="s">
        <v>84</v>
      </c>
      <c r="D41" s="128">
        <v>80</v>
      </c>
      <c r="E41" s="129">
        <v>0</v>
      </c>
      <c r="G41" s="118">
        <v>80</v>
      </c>
      <c r="H41" s="118">
        <v>125</v>
      </c>
    </row>
    <row r="42" spans="1:8" s="95" customFormat="1" ht="13.5" thickBot="1" x14ac:dyDescent="0.25">
      <c r="A42" s="126">
        <v>3725</v>
      </c>
      <c r="B42" s="127"/>
      <c r="C42" s="127" t="s">
        <v>85</v>
      </c>
      <c r="D42" s="128">
        <v>1280</v>
      </c>
      <c r="E42" s="129">
        <v>0</v>
      </c>
      <c r="G42" s="118">
        <v>1280</v>
      </c>
      <c r="H42" s="118">
        <v>945</v>
      </c>
    </row>
    <row r="43" spans="1:8" s="95" customFormat="1" ht="13.5" thickBot="1" x14ac:dyDescent="0.25">
      <c r="A43" s="126">
        <v>3769</v>
      </c>
      <c r="B43" s="127"/>
      <c r="C43" s="127" t="s">
        <v>86</v>
      </c>
      <c r="D43" s="128">
        <v>300</v>
      </c>
      <c r="E43" s="129">
        <v>0</v>
      </c>
      <c r="G43" s="118">
        <v>300</v>
      </c>
      <c r="H43" s="118">
        <v>82</v>
      </c>
    </row>
    <row r="44" spans="1:8" s="95" customFormat="1" ht="13.5" thickBot="1" x14ac:dyDescent="0.25">
      <c r="A44" s="126">
        <v>4350</v>
      </c>
      <c r="B44" s="127"/>
      <c r="C44" s="127" t="s">
        <v>87</v>
      </c>
      <c r="D44" s="128">
        <v>2020</v>
      </c>
      <c r="E44" s="129">
        <v>0</v>
      </c>
      <c r="G44" s="118">
        <v>2000</v>
      </c>
      <c r="H44" s="118">
        <v>1900</v>
      </c>
    </row>
    <row r="45" spans="1:8" s="95" customFormat="1" ht="13.5" thickBot="1" x14ac:dyDescent="0.25">
      <c r="A45" s="126">
        <v>4351</v>
      </c>
      <c r="B45" s="127"/>
      <c r="C45" s="127" t="s">
        <v>88</v>
      </c>
      <c r="D45" s="128">
        <v>1120</v>
      </c>
      <c r="E45" s="129">
        <v>0</v>
      </c>
      <c r="G45" s="118">
        <v>1050</v>
      </c>
      <c r="H45" s="118">
        <v>970</v>
      </c>
    </row>
    <row r="46" spans="1:8" s="95" customFormat="1" ht="13.5" thickBot="1" x14ac:dyDescent="0.25">
      <c r="A46" s="126">
        <v>5311</v>
      </c>
      <c r="B46" s="127"/>
      <c r="C46" s="127" t="s">
        <v>89</v>
      </c>
      <c r="D46" s="128">
        <v>1450</v>
      </c>
      <c r="E46" s="129">
        <v>0</v>
      </c>
      <c r="G46" s="118">
        <v>1500</v>
      </c>
      <c r="H46" s="118">
        <v>1520</v>
      </c>
    </row>
    <row r="47" spans="1:8" s="95" customFormat="1" ht="13.5" thickBot="1" x14ac:dyDescent="0.25">
      <c r="A47" s="126">
        <v>6171</v>
      </c>
      <c r="B47" s="127"/>
      <c r="C47" s="127" t="s">
        <v>90</v>
      </c>
      <c r="D47" s="128">
        <v>522</v>
      </c>
      <c r="E47" s="129">
        <v>0</v>
      </c>
      <c r="G47" s="118">
        <v>707.46</v>
      </c>
      <c r="H47" s="118">
        <v>434.1</v>
      </c>
    </row>
    <row r="48" spans="1:8" s="95" customFormat="1" ht="13.5" thickBot="1" x14ac:dyDescent="0.25">
      <c r="A48" s="126">
        <v>6310</v>
      </c>
      <c r="B48" s="127"/>
      <c r="C48" s="127" t="s">
        <v>91</v>
      </c>
      <c r="D48" s="128">
        <v>150</v>
      </c>
      <c r="E48" s="129">
        <v>0</v>
      </c>
      <c r="G48" s="118">
        <v>10</v>
      </c>
      <c r="H48" s="118">
        <v>40</v>
      </c>
    </row>
    <row r="49" spans="1:10" ht="20.100000000000001" customHeight="1" thickBot="1" x14ac:dyDescent="0.3">
      <c r="A49" s="104" t="s">
        <v>92</v>
      </c>
      <c r="B49" s="119"/>
      <c r="C49" s="119"/>
      <c r="D49" s="120">
        <f>SUM(D24:D48)</f>
        <v>44848.590000000004</v>
      </c>
      <c r="E49" s="121">
        <f>SUM(E24:E48)</f>
        <v>0</v>
      </c>
      <c r="G49" s="122">
        <f>SUM(G24:G48)</f>
        <v>36968.294000000002</v>
      </c>
      <c r="H49" s="122">
        <f>SUM(H24:H48)</f>
        <v>46267.360000000001</v>
      </c>
    </row>
    <row r="50" spans="1:10" ht="13.5" thickBot="1" x14ac:dyDescent="0.25">
      <c r="A50" s="123"/>
      <c r="B50" s="123"/>
      <c r="C50" s="123"/>
      <c r="D50" s="124"/>
      <c r="E50" s="124"/>
      <c r="G50" s="125"/>
      <c r="H50" s="125"/>
    </row>
    <row r="51" spans="1:10" ht="20.100000000000001" customHeight="1" thickBot="1" x14ac:dyDescent="0.3">
      <c r="A51" s="109" t="s">
        <v>93</v>
      </c>
      <c r="B51" s="110"/>
      <c r="C51" s="105"/>
      <c r="D51" s="111"/>
      <c r="E51" s="112"/>
      <c r="G51" s="113"/>
      <c r="H51" s="113"/>
    </row>
    <row r="52" spans="1:10" s="95" customFormat="1" ht="13.5" thickBot="1" x14ac:dyDescent="0.25">
      <c r="A52" s="126">
        <v>2321</v>
      </c>
      <c r="B52" s="127"/>
      <c r="C52" s="127" t="s">
        <v>71</v>
      </c>
      <c r="D52" s="128">
        <v>1000</v>
      </c>
      <c r="E52" s="129">
        <v>0</v>
      </c>
      <c r="G52" s="118">
        <v>1200</v>
      </c>
      <c r="H52" s="118">
        <v>920</v>
      </c>
    </row>
    <row r="53" spans="1:10" s="95" customFormat="1" ht="13.5" thickBot="1" x14ac:dyDescent="0.25">
      <c r="A53" s="126">
        <v>3636</v>
      </c>
      <c r="B53" s="127"/>
      <c r="C53" s="127" t="s">
        <v>82</v>
      </c>
      <c r="D53" s="128">
        <v>5120</v>
      </c>
      <c r="E53" s="129">
        <v>0</v>
      </c>
      <c r="G53" s="118">
        <v>0</v>
      </c>
      <c r="H53" s="118">
        <v>153.18</v>
      </c>
    </row>
    <row r="54" spans="1:10" ht="15.75" thickBot="1" x14ac:dyDescent="0.3">
      <c r="A54" s="104" t="s">
        <v>94</v>
      </c>
      <c r="B54" s="119"/>
      <c r="C54" s="119"/>
      <c r="D54" s="120">
        <f>SUM(D52:D53)</f>
        <v>6120</v>
      </c>
      <c r="E54" s="121">
        <f>SUM(E52:E53)</f>
        <v>0</v>
      </c>
      <c r="G54" s="131">
        <f>SUM(G52:G53)</f>
        <v>1200</v>
      </c>
      <c r="H54" s="131">
        <f>SUM(H52:H53)</f>
        <v>1073.18</v>
      </c>
    </row>
    <row r="55" spans="1:10" ht="13.5" thickBot="1" x14ac:dyDescent="0.25">
      <c r="A55" s="123"/>
      <c r="B55" s="123"/>
      <c r="C55" s="123"/>
      <c r="D55" s="124"/>
      <c r="E55" s="124"/>
      <c r="G55" s="125"/>
      <c r="H55" s="125"/>
    </row>
    <row r="56" spans="1:10" ht="15.75" thickBot="1" x14ac:dyDescent="0.3">
      <c r="A56" s="109" t="s">
        <v>95</v>
      </c>
      <c r="B56" s="110"/>
      <c r="C56" s="105"/>
      <c r="D56" s="111"/>
      <c r="E56" s="112"/>
      <c r="G56" s="113"/>
      <c r="H56" s="113"/>
    </row>
    <row r="57" spans="1:10" s="95" customFormat="1" x14ac:dyDescent="0.2">
      <c r="A57" s="114">
        <v>0</v>
      </c>
      <c r="B57" s="115" t="s">
        <v>96</v>
      </c>
      <c r="C57" s="115" t="s">
        <v>97</v>
      </c>
      <c r="D57" s="116">
        <v>62500</v>
      </c>
      <c r="E57" s="117">
        <v>0</v>
      </c>
      <c r="G57" s="132">
        <v>56560.3</v>
      </c>
      <c r="H57" s="132">
        <v>56560.3</v>
      </c>
    </row>
    <row r="58" spans="1:10" s="95" customFormat="1" x14ac:dyDescent="0.2">
      <c r="A58" s="114">
        <v>0</v>
      </c>
      <c r="B58" s="115" t="s">
        <v>98</v>
      </c>
      <c r="C58" s="115" t="s">
        <v>99</v>
      </c>
      <c r="D58" s="116">
        <v>28761.94</v>
      </c>
      <c r="E58" s="117">
        <v>0</v>
      </c>
      <c r="G58" s="132">
        <v>28538.945</v>
      </c>
      <c r="H58" s="132">
        <v>27617.66</v>
      </c>
    </row>
    <row r="59" spans="1:10" s="95" customFormat="1" x14ac:dyDescent="0.2">
      <c r="A59" s="114">
        <v>0</v>
      </c>
      <c r="B59" s="115" t="s">
        <v>100</v>
      </c>
      <c r="C59" s="115" t="s">
        <v>101</v>
      </c>
      <c r="D59" s="116">
        <v>3530.79</v>
      </c>
      <c r="E59" s="117">
        <v>0</v>
      </c>
      <c r="G59" s="132">
        <v>2863</v>
      </c>
      <c r="H59" s="132">
        <v>3633</v>
      </c>
    </row>
    <row r="60" spans="1:10" s="95" customFormat="1" ht="13.5" thickBot="1" x14ac:dyDescent="0.25">
      <c r="A60" s="114">
        <v>0</v>
      </c>
      <c r="B60" s="115" t="s">
        <v>102</v>
      </c>
      <c r="C60" s="115" t="s">
        <v>103</v>
      </c>
      <c r="D60" s="116">
        <v>405</v>
      </c>
      <c r="E60" s="117">
        <v>0</v>
      </c>
      <c r="G60" s="133">
        <v>7999.1158500000001</v>
      </c>
      <c r="H60" s="133">
        <v>50000</v>
      </c>
    </row>
    <row r="61" spans="1:10" ht="15.75" thickBot="1" x14ac:dyDescent="0.3">
      <c r="A61" s="104" t="s">
        <v>104</v>
      </c>
      <c r="B61" s="119"/>
      <c r="C61" s="119"/>
      <c r="D61" s="120">
        <f>SUM(D57:D60)</f>
        <v>95197.73</v>
      </c>
      <c r="E61" s="121">
        <f>SUM(E57:E60)</f>
        <v>0</v>
      </c>
      <c r="G61" s="122">
        <f>SUM(G57:G60)</f>
        <v>95961.360849999997</v>
      </c>
      <c r="H61" s="122">
        <f>SUM(H57:H60)</f>
        <v>137810.96000000002</v>
      </c>
      <c r="J61" s="134"/>
    </row>
    <row r="62" spans="1:10" s="95" customFormat="1" ht="13.5" thickBot="1" x14ac:dyDescent="0.25">
      <c r="A62" s="126"/>
      <c r="B62" s="127"/>
      <c r="C62" s="127" t="s">
        <v>105</v>
      </c>
      <c r="D62" s="128"/>
      <c r="E62" s="129"/>
      <c r="G62" s="132">
        <v>78.540999999999997</v>
      </c>
      <c r="H62" s="132">
        <v>27000</v>
      </c>
    </row>
    <row r="63" spans="1:10" ht="30" customHeight="1" thickBot="1" x14ac:dyDescent="0.3">
      <c r="A63" s="104"/>
      <c r="B63" s="105"/>
      <c r="C63" s="105" t="s">
        <v>106</v>
      </c>
      <c r="D63" s="120">
        <f>SUM(D61,D54,D49,D21)</f>
        <v>296276.32</v>
      </c>
      <c r="E63" s="135">
        <f>SUM(E61,E54,E49,E21)</f>
        <v>0</v>
      </c>
      <c r="G63" s="136">
        <f>G61+G54+G49+G21+G62</f>
        <v>285833.19585000002</v>
      </c>
      <c r="H63" s="136">
        <f>H61+H54+H49+H21+H62</f>
        <v>366048.5</v>
      </c>
    </row>
    <row r="64" spans="1:10" ht="30" customHeight="1" x14ac:dyDescent="0.25">
      <c r="A64" s="137"/>
      <c r="B64" s="138"/>
      <c r="C64" s="139"/>
      <c r="D64" s="140"/>
      <c r="E64" s="140"/>
      <c r="G64" s="141"/>
      <c r="H64" s="141"/>
    </row>
    <row r="65" spans="1:8" ht="30" customHeight="1" x14ac:dyDescent="0.25">
      <c r="A65" s="142"/>
      <c r="B65" s="143"/>
      <c r="C65" s="144"/>
      <c r="D65" s="141"/>
      <c r="E65" s="141"/>
      <c r="G65" s="141"/>
      <c r="H65" s="141"/>
    </row>
    <row r="66" spans="1:8" ht="30" customHeight="1" thickBot="1" x14ac:dyDescent="0.3">
      <c r="A66" s="145"/>
      <c r="B66" s="146"/>
      <c r="C66" s="147"/>
      <c r="D66" s="148"/>
      <c r="E66" s="148"/>
      <c r="G66" s="141"/>
      <c r="H66" s="141"/>
    </row>
    <row r="67" spans="1:8" s="95" customFormat="1" ht="30" customHeight="1" thickBot="1" x14ac:dyDescent="0.3">
      <c r="A67" s="149" t="s">
        <v>107</v>
      </c>
      <c r="B67" s="105"/>
      <c r="C67" s="105"/>
      <c r="D67" s="106"/>
      <c r="E67" s="107"/>
      <c r="G67" s="150"/>
      <c r="H67" s="150"/>
    </row>
    <row r="68" spans="1:8" ht="20.100000000000001" customHeight="1" thickBot="1" x14ac:dyDescent="0.3">
      <c r="A68" s="109" t="s">
        <v>108</v>
      </c>
      <c r="B68" s="110"/>
      <c r="C68" s="105"/>
      <c r="D68" s="111"/>
      <c r="E68" s="112"/>
      <c r="G68" s="151"/>
      <c r="H68" s="151"/>
    </row>
    <row r="69" spans="1:8" s="95" customFormat="1" ht="13.5" thickBot="1" x14ac:dyDescent="0.25">
      <c r="A69" s="126">
        <v>2212</v>
      </c>
      <c r="B69" s="127"/>
      <c r="C69" s="127" t="s">
        <v>109</v>
      </c>
      <c r="D69" s="128">
        <v>0</v>
      </c>
      <c r="E69" s="129">
        <v>1410.2</v>
      </c>
      <c r="G69" s="132">
        <v>1110</v>
      </c>
      <c r="H69" s="132">
        <v>1800</v>
      </c>
    </row>
    <row r="70" spans="1:8" s="95" customFormat="1" ht="13.5" thickBot="1" x14ac:dyDescent="0.25">
      <c r="A70" s="126">
        <v>2219</v>
      </c>
      <c r="B70" s="127"/>
      <c r="C70" s="127" t="s">
        <v>110</v>
      </c>
      <c r="D70" s="128">
        <v>0</v>
      </c>
      <c r="E70" s="129">
        <v>1024.5</v>
      </c>
      <c r="G70" s="132">
        <v>1321.16</v>
      </c>
      <c r="H70" s="132">
        <v>520</v>
      </c>
    </row>
    <row r="71" spans="1:8" s="95" customFormat="1" ht="13.5" thickBot="1" x14ac:dyDescent="0.25">
      <c r="A71" s="126">
        <v>2229</v>
      </c>
      <c r="B71" s="127"/>
      <c r="C71" s="127" t="s">
        <v>111</v>
      </c>
      <c r="D71" s="128">
        <v>0</v>
      </c>
      <c r="E71" s="129">
        <v>170</v>
      </c>
      <c r="G71" s="132">
        <v>170</v>
      </c>
      <c r="H71" s="132">
        <v>40</v>
      </c>
    </row>
    <row r="72" spans="1:8" s="95" customFormat="1" ht="13.5" thickBot="1" x14ac:dyDescent="0.25">
      <c r="A72" s="126">
        <v>2292</v>
      </c>
      <c r="B72" s="127"/>
      <c r="C72" s="127" t="s">
        <v>68</v>
      </c>
      <c r="D72" s="128">
        <v>0</v>
      </c>
      <c r="E72" s="129">
        <v>760.11</v>
      </c>
      <c r="G72" s="132">
        <v>855</v>
      </c>
      <c r="H72" s="132">
        <v>875</v>
      </c>
    </row>
    <row r="73" spans="1:8" s="95" customFormat="1" ht="13.5" thickBot="1" x14ac:dyDescent="0.25">
      <c r="A73" s="126">
        <v>2310</v>
      </c>
      <c r="B73" s="127"/>
      <c r="C73" s="127" t="s">
        <v>70</v>
      </c>
      <c r="D73" s="128">
        <v>0</v>
      </c>
      <c r="E73" s="129">
        <v>7990.43</v>
      </c>
      <c r="G73" s="132">
        <v>7450.5</v>
      </c>
      <c r="H73" s="132">
        <v>7350</v>
      </c>
    </row>
    <row r="74" spans="1:8" s="95" customFormat="1" ht="13.5" thickBot="1" x14ac:dyDescent="0.25">
      <c r="A74" s="126">
        <v>2321</v>
      </c>
      <c r="B74" s="127"/>
      <c r="C74" s="127" t="s">
        <v>71</v>
      </c>
      <c r="D74" s="128">
        <v>0</v>
      </c>
      <c r="E74" s="129">
        <v>6373</v>
      </c>
      <c r="G74" s="132">
        <v>6512</v>
      </c>
      <c r="H74" s="132">
        <v>5200</v>
      </c>
    </row>
    <row r="75" spans="1:8" s="95" customFormat="1" ht="13.5" thickBot="1" x14ac:dyDescent="0.25">
      <c r="A75" s="126">
        <v>3111</v>
      </c>
      <c r="B75" s="127"/>
      <c r="C75" s="127" t="s">
        <v>72</v>
      </c>
      <c r="D75" s="128">
        <v>0</v>
      </c>
      <c r="E75" s="129">
        <v>5376.05</v>
      </c>
      <c r="G75" s="132">
        <v>4107.68</v>
      </c>
      <c r="H75" s="132">
        <v>4237</v>
      </c>
    </row>
    <row r="76" spans="1:8" s="95" customFormat="1" ht="13.5" thickBot="1" x14ac:dyDescent="0.25">
      <c r="A76" s="126">
        <v>3113</v>
      </c>
      <c r="B76" s="127"/>
      <c r="C76" s="127" t="s">
        <v>73</v>
      </c>
      <c r="D76" s="128">
        <v>0</v>
      </c>
      <c r="E76" s="129">
        <v>11861.31</v>
      </c>
      <c r="G76" s="132">
        <v>11289.2</v>
      </c>
      <c r="H76" s="132">
        <v>11615.55</v>
      </c>
    </row>
    <row r="77" spans="1:8" s="95" customFormat="1" ht="13.5" thickBot="1" x14ac:dyDescent="0.25">
      <c r="A77" s="126">
        <v>3231</v>
      </c>
      <c r="B77" s="127"/>
      <c r="C77" s="127" t="s">
        <v>74</v>
      </c>
      <c r="D77" s="128">
        <v>0</v>
      </c>
      <c r="E77" s="129">
        <v>462.2</v>
      </c>
      <c r="G77" s="132">
        <v>302.95999999999998</v>
      </c>
      <c r="H77" s="132">
        <v>312.19</v>
      </c>
    </row>
    <row r="78" spans="1:8" s="95" customFormat="1" ht="13.5" thickBot="1" x14ac:dyDescent="0.25">
      <c r="A78" s="126">
        <v>3314</v>
      </c>
      <c r="B78" s="127"/>
      <c r="C78" s="127" t="s">
        <v>75</v>
      </c>
      <c r="D78" s="128">
        <v>0</v>
      </c>
      <c r="E78" s="129">
        <v>219</v>
      </c>
      <c r="G78" s="132">
        <v>736</v>
      </c>
      <c r="H78" s="132">
        <v>1100</v>
      </c>
    </row>
    <row r="79" spans="1:8" s="95" customFormat="1" ht="13.5" thickBot="1" x14ac:dyDescent="0.25">
      <c r="A79" s="126">
        <v>3319</v>
      </c>
      <c r="B79" s="127"/>
      <c r="C79" s="127" t="s">
        <v>112</v>
      </c>
      <c r="D79" s="128">
        <v>0</v>
      </c>
      <c r="E79" s="129">
        <v>23</v>
      </c>
      <c r="G79" s="132">
        <v>12</v>
      </c>
      <c r="H79" s="132">
        <v>26.12</v>
      </c>
    </row>
    <row r="80" spans="1:8" s="95" customFormat="1" ht="13.5" thickBot="1" x14ac:dyDescent="0.25">
      <c r="A80" s="126">
        <v>3326</v>
      </c>
      <c r="B80" s="127"/>
      <c r="C80" s="127" t="s">
        <v>113</v>
      </c>
      <c r="D80" s="128">
        <v>0</v>
      </c>
      <c r="E80" s="129">
        <v>6</v>
      </c>
      <c r="G80" s="132">
        <v>38</v>
      </c>
      <c r="H80" s="132">
        <v>94</v>
      </c>
    </row>
    <row r="81" spans="1:8" s="95" customFormat="1" ht="13.5" thickBot="1" x14ac:dyDescent="0.25">
      <c r="A81" s="126">
        <v>3349</v>
      </c>
      <c r="B81" s="127"/>
      <c r="C81" s="127" t="s">
        <v>76</v>
      </c>
      <c r="D81" s="128">
        <v>0</v>
      </c>
      <c r="E81" s="129">
        <v>932</v>
      </c>
      <c r="G81" s="132">
        <v>832</v>
      </c>
      <c r="H81" s="132">
        <v>837</v>
      </c>
    </row>
    <row r="82" spans="1:8" s="95" customFormat="1" ht="13.5" thickBot="1" x14ac:dyDescent="0.25">
      <c r="A82" s="126">
        <v>3392</v>
      </c>
      <c r="B82" s="127"/>
      <c r="C82" s="127" t="s">
        <v>77</v>
      </c>
      <c r="D82" s="128">
        <v>0</v>
      </c>
      <c r="E82" s="129">
        <v>307</v>
      </c>
      <c r="G82" s="132">
        <v>326</v>
      </c>
      <c r="H82" s="132">
        <v>353.23</v>
      </c>
    </row>
    <row r="83" spans="1:8" s="95" customFormat="1" ht="13.5" thickBot="1" x14ac:dyDescent="0.25">
      <c r="A83" s="126">
        <v>3399</v>
      </c>
      <c r="B83" s="127"/>
      <c r="C83" s="127" t="s">
        <v>78</v>
      </c>
      <c r="D83" s="128">
        <v>0</v>
      </c>
      <c r="E83" s="129">
        <v>2013</v>
      </c>
      <c r="G83" s="132">
        <v>2025</v>
      </c>
      <c r="H83" s="132">
        <v>1915</v>
      </c>
    </row>
    <row r="84" spans="1:8" s="95" customFormat="1" ht="13.5" thickBot="1" x14ac:dyDescent="0.25">
      <c r="A84" s="126">
        <v>3412</v>
      </c>
      <c r="B84" s="127"/>
      <c r="C84" s="127" t="s">
        <v>114</v>
      </c>
      <c r="D84" s="128">
        <v>0</v>
      </c>
      <c r="E84" s="129">
        <v>281</v>
      </c>
      <c r="G84" s="132">
        <v>211</v>
      </c>
      <c r="H84" s="132">
        <v>286</v>
      </c>
    </row>
    <row r="85" spans="1:8" s="95" customFormat="1" ht="13.5" thickBot="1" x14ac:dyDescent="0.25">
      <c r="A85" s="126">
        <v>3421</v>
      </c>
      <c r="B85" s="127"/>
      <c r="C85" s="127" t="s">
        <v>115</v>
      </c>
      <c r="D85" s="128">
        <v>0</v>
      </c>
      <c r="E85" s="129">
        <v>1150</v>
      </c>
      <c r="G85" s="132">
        <v>1100</v>
      </c>
      <c r="H85" s="132">
        <v>1170</v>
      </c>
    </row>
    <row r="86" spans="1:8" s="95" customFormat="1" ht="13.5" thickBot="1" x14ac:dyDescent="0.25">
      <c r="A86" s="126">
        <v>3612</v>
      </c>
      <c r="B86" s="127"/>
      <c r="C86" s="127" t="s">
        <v>79</v>
      </c>
      <c r="D86" s="128">
        <v>0</v>
      </c>
      <c r="E86" s="129">
        <v>198</v>
      </c>
      <c r="G86" s="132">
        <v>179</v>
      </c>
      <c r="H86" s="132">
        <v>154.91999999999999</v>
      </c>
    </row>
    <row r="87" spans="1:8" s="95" customFormat="1" ht="13.5" thickBot="1" x14ac:dyDescent="0.25">
      <c r="A87" s="126">
        <v>3613</v>
      </c>
      <c r="B87" s="127"/>
      <c r="C87" s="127" t="s">
        <v>80</v>
      </c>
      <c r="D87" s="128">
        <v>0</v>
      </c>
      <c r="E87" s="129">
        <v>75</v>
      </c>
      <c r="G87" s="132">
        <v>75</v>
      </c>
      <c r="H87" s="132">
        <v>75</v>
      </c>
    </row>
    <row r="88" spans="1:8" s="95" customFormat="1" ht="13.5" thickBot="1" x14ac:dyDescent="0.25">
      <c r="A88" s="126">
        <v>3631</v>
      </c>
      <c r="B88" s="127"/>
      <c r="C88" s="127" t="s">
        <v>116</v>
      </c>
      <c r="D88" s="128">
        <v>0</v>
      </c>
      <c r="E88" s="129">
        <v>2170</v>
      </c>
      <c r="G88" s="132">
        <v>2170</v>
      </c>
      <c r="H88" s="132">
        <v>2100</v>
      </c>
    </row>
    <row r="89" spans="1:8" s="95" customFormat="1" ht="13.5" thickBot="1" x14ac:dyDescent="0.25">
      <c r="A89" s="126">
        <v>3632</v>
      </c>
      <c r="B89" s="127"/>
      <c r="C89" s="127" t="s">
        <v>81</v>
      </c>
      <c r="D89" s="128">
        <v>0</v>
      </c>
      <c r="E89" s="129">
        <v>357.9</v>
      </c>
      <c r="G89" s="132">
        <v>157</v>
      </c>
      <c r="H89" s="132">
        <v>140</v>
      </c>
    </row>
    <row r="90" spans="1:8" s="95" customFormat="1" ht="13.5" thickBot="1" x14ac:dyDescent="0.25">
      <c r="A90" s="126">
        <v>3633</v>
      </c>
      <c r="B90" s="127"/>
      <c r="C90" s="127" t="s">
        <v>117</v>
      </c>
      <c r="D90" s="128">
        <v>0</v>
      </c>
      <c r="E90" s="129">
        <v>30</v>
      </c>
      <c r="G90" s="132">
        <v>30</v>
      </c>
      <c r="H90" s="132">
        <v>95</v>
      </c>
    </row>
    <row r="91" spans="1:8" s="95" customFormat="1" ht="13.5" thickBot="1" x14ac:dyDescent="0.25">
      <c r="A91" s="126">
        <v>3635</v>
      </c>
      <c r="B91" s="127"/>
      <c r="C91" s="127" t="s">
        <v>118</v>
      </c>
      <c r="D91" s="128">
        <v>0</v>
      </c>
      <c r="E91" s="129">
        <v>290</v>
      </c>
      <c r="G91" s="132">
        <v>0</v>
      </c>
      <c r="H91" s="132">
        <v>0</v>
      </c>
    </row>
    <row r="92" spans="1:8" s="95" customFormat="1" ht="13.5" thickBot="1" x14ac:dyDescent="0.25">
      <c r="A92" s="126">
        <v>3636</v>
      </c>
      <c r="B92" s="127"/>
      <c r="C92" s="127" t="s">
        <v>82</v>
      </c>
      <c r="D92" s="128">
        <v>0</v>
      </c>
      <c r="E92" s="129">
        <v>569.5</v>
      </c>
      <c r="G92" s="132">
        <v>543</v>
      </c>
      <c r="H92" s="132">
        <v>300</v>
      </c>
    </row>
    <row r="93" spans="1:8" s="95" customFormat="1" ht="13.5" thickBot="1" x14ac:dyDescent="0.25">
      <c r="A93" s="126">
        <v>3639</v>
      </c>
      <c r="B93" s="127"/>
      <c r="C93" s="127" t="s">
        <v>83</v>
      </c>
      <c r="D93" s="128">
        <v>0</v>
      </c>
      <c r="E93" s="129">
        <v>9221</v>
      </c>
      <c r="G93" s="132">
        <v>8801</v>
      </c>
      <c r="H93" s="132">
        <v>8700</v>
      </c>
    </row>
    <row r="94" spans="1:8" s="95" customFormat="1" ht="13.5" thickBot="1" x14ac:dyDescent="0.25">
      <c r="A94" s="126">
        <v>3722</v>
      </c>
      <c r="B94" s="127"/>
      <c r="C94" s="127" t="s">
        <v>119</v>
      </c>
      <c r="D94" s="128">
        <v>0</v>
      </c>
      <c r="E94" s="129">
        <v>8060</v>
      </c>
      <c r="G94" s="132">
        <v>7700</v>
      </c>
      <c r="H94" s="132">
        <v>8000</v>
      </c>
    </row>
    <row r="95" spans="1:8" s="95" customFormat="1" ht="13.5" thickBot="1" x14ac:dyDescent="0.25">
      <c r="A95" s="126">
        <v>3723</v>
      </c>
      <c r="B95" s="127"/>
      <c r="C95" s="127" t="s">
        <v>84</v>
      </c>
      <c r="D95" s="128">
        <v>0</v>
      </c>
      <c r="E95" s="129">
        <v>121</v>
      </c>
      <c r="G95" s="132">
        <v>121</v>
      </c>
      <c r="H95" s="132">
        <v>120</v>
      </c>
    </row>
    <row r="96" spans="1:8" s="95" customFormat="1" ht="13.5" thickBot="1" x14ac:dyDescent="0.25">
      <c r="A96" s="126">
        <v>3729</v>
      </c>
      <c r="B96" s="127"/>
      <c r="C96" s="127" t="s">
        <v>120</v>
      </c>
      <c r="D96" s="128">
        <v>0</v>
      </c>
      <c r="E96" s="129">
        <v>35</v>
      </c>
      <c r="G96" s="132">
        <v>42</v>
      </c>
      <c r="H96" s="132">
        <v>35</v>
      </c>
    </row>
    <row r="97" spans="1:8" s="95" customFormat="1" ht="13.5" thickBot="1" x14ac:dyDescent="0.25">
      <c r="A97" s="126">
        <v>3744</v>
      </c>
      <c r="B97" s="127"/>
      <c r="C97" s="127" t="s">
        <v>121</v>
      </c>
      <c r="D97" s="128">
        <v>0</v>
      </c>
      <c r="E97" s="129">
        <v>2000</v>
      </c>
      <c r="G97" s="132">
        <v>2000</v>
      </c>
      <c r="H97" s="132">
        <v>0</v>
      </c>
    </row>
    <row r="98" spans="1:8" s="95" customFormat="1" ht="13.5" thickBot="1" x14ac:dyDescent="0.25">
      <c r="A98" s="126">
        <v>3745</v>
      </c>
      <c r="B98" s="127"/>
      <c r="C98" s="127" t="s">
        <v>122</v>
      </c>
      <c r="D98" s="128">
        <v>0</v>
      </c>
      <c r="E98" s="129">
        <v>478</v>
      </c>
      <c r="G98" s="132">
        <v>388</v>
      </c>
      <c r="H98" s="132">
        <v>300</v>
      </c>
    </row>
    <row r="99" spans="1:8" s="95" customFormat="1" ht="13.5" thickBot="1" x14ac:dyDescent="0.25">
      <c r="A99" s="126">
        <v>4339</v>
      </c>
      <c r="B99" s="127"/>
      <c r="C99" s="127" t="s">
        <v>123</v>
      </c>
      <c r="D99" s="128">
        <v>0</v>
      </c>
      <c r="E99" s="129">
        <v>3929.38</v>
      </c>
      <c r="G99" s="132">
        <v>3545</v>
      </c>
      <c r="H99" s="132">
        <v>3268</v>
      </c>
    </row>
    <row r="100" spans="1:8" s="95" customFormat="1" ht="13.5" thickBot="1" x14ac:dyDescent="0.25">
      <c r="A100" s="126">
        <v>4350</v>
      </c>
      <c r="B100" s="127"/>
      <c r="C100" s="127" t="s">
        <v>87</v>
      </c>
      <c r="D100" s="128">
        <v>0</v>
      </c>
      <c r="E100" s="129">
        <v>1000</v>
      </c>
      <c r="G100" s="132">
        <v>1102</v>
      </c>
      <c r="H100" s="132">
        <v>900</v>
      </c>
    </row>
    <row r="101" spans="1:8" s="95" customFormat="1" ht="13.5" thickBot="1" x14ac:dyDescent="0.25">
      <c r="A101" s="126">
        <v>4351</v>
      </c>
      <c r="B101" s="127"/>
      <c r="C101" s="127" t="s">
        <v>88</v>
      </c>
      <c r="D101" s="128">
        <v>0</v>
      </c>
      <c r="E101" s="129">
        <v>3393</v>
      </c>
      <c r="G101" s="132">
        <v>3222.24</v>
      </c>
      <c r="H101" s="132">
        <v>3100</v>
      </c>
    </row>
    <row r="102" spans="1:8" s="95" customFormat="1" ht="13.5" thickBot="1" x14ac:dyDescent="0.25">
      <c r="A102" s="126">
        <v>4379</v>
      </c>
      <c r="B102" s="127"/>
      <c r="C102" s="127" t="s">
        <v>124</v>
      </c>
      <c r="D102" s="128">
        <v>0</v>
      </c>
      <c r="E102" s="129">
        <v>247</v>
      </c>
      <c r="G102" s="132">
        <v>217</v>
      </c>
      <c r="H102" s="132">
        <v>200</v>
      </c>
    </row>
    <row r="103" spans="1:8" s="95" customFormat="1" ht="13.5" thickBot="1" x14ac:dyDescent="0.25">
      <c r="A103" s="126">
        <v>5299</v>
      </c>
      <c r="B103" s="127"/>
      <c r="C103" s="127" t="s">
        <v>125</v>
      </c>
      <c r="D103" s="128">
        <v>0</v>
      </c>
      <c r="E103" s="129">
        <v>540</v>
      </c>
      <c r="G103" s="132">
        <v>540</v>
      </c>
      <c r="H103" s="132">
        <v>10</v>
      </c>
    </row>
    <row r="104" spans="1:8" s="95" customFormat="1" ht="13.5" thickBot="1" x14ac:dyDescent="0.25">
      <c r="A104" s="126">
        <v>5311</v>
      </c>
      <c r="B104" s="127"/>
      <c r="C104" s="127" t="s">
        <v>89</v>
      </c>
      <c r="D104" s="128">
        <v>0</v>
      </c>
      <c r="E104" s="129">
        <v>13378</v>
      </c>
      <c r="G104" s="132">
        <v>11349</v>
      </c>
      <c r="H104" s="132">
        <v>11350</v>
      </c>
    </row>
    <row r="105" spans="1:8" s="95" customFormat="1" ht="13.5" thickBot="1" x14ac:dyDescent="0.25">
      <c r="A105" s="126">
        <v>5512</v>
      </c>
      <c r="B105" s="127"/>
      <c r="C105" s="127" t="s">
        <v>126</v>
      </c>
      <c r="D105" s="128">
        <v>0</v>
      </c>
      <c r="E105" s="129">
        <v>1959.56</v>
      </c>
      <c r="G105" s="132">
        <v>1834</v>
      </c>
      <c r="H105" s="132">
        <v>1780</v>
      </c>
    </row>
    <row r="106" spans="1:8" s="95" customFormat="1" ht="13.5" thickBot="1" x14ac:dyDescent="0.25">
      <c r="A106" s="126">
        <v>6112</v>
      </c>
      <c r="B106" s="127"/>
      <c r="C106" s="127" t="s">
        <v>127</v>
      </c>
      <c r="D106" s="128">
        <v>0</v>
      </c>
      <c r="E106" s="129">
        <v>2322</v>
      </c>
      <c r="G106" s="132">
        <v>1912</v>
      </c>
      <c r="H106" s="132">
        <v>1900</v>
      </c>
    </row>
    <row r="107" spans="1:8" s="95" customFormat="1" ht="13.5" thickBot="1" x14ac:dyDescent="0.25">
      <c r="A107" s="126">
        <v>6171</v>
      </c>
      <c r="B107" s="127"/>
      <c r="C107" s="127" t="s">
        <v>90</v>
      </c>
      <c r="D107" s="128">
        <v>0</v>
      </c>
      <c r="E107" s="129">
        <v>149637.26999999999</v>
      </c>
      <c r="G107" s="132">
        <v>148567.18</v>
      </c>
      <c r="H107" s="132">
        <v>140000</v>
      </c>
    </row>
    <row r="108" spans="1:8" s="95" customFormat="1" ht="13.5" thickBot="1" x14ac:dyDescent="0.25">
      <c r="A108" s="126">
        <v>6310</v>
      </c>
      <c r="B108" s="127"/>
      <c r="C108" s="127" t="s">
        <v>91</v>
      </c>
      <c r="D108" s="128">
        <v>0</v>
      </c>
      <c r="E108" s="129">
        <v>1128.2</v>
      </c>
      <c r="G108" s="132">
        <v>688</v>
      </c>
      <c r="H108" s="132">
        <v>850</v>
      </c>
    </row>
    <row r="109" spans="1:8" s="95" customFormat="1" ht="13.5" thickBot="1" x14ac:dyDescent="0.25">
      <c r="A109" s="126">
        <v>6320</v>
      </c>
      <c r="B109" s="127"/>
      <c r="C109" s="127" t="s">
        <v>128</v>
      </c>
      <c r="D109" s="128">
        <v>0</v>
      </c>
      <c r="E109" s="129">
        <v>2217.1799999999998</v>
      </c>
      <c r="G109" s="132">
        <v>1260</v>
      </c>
      <c r="H109" s="132">
        <v>1287</v>
      </c>
    </row>
    <row r="110" spans="1:8" s="95" customFormat="1" ht="13.5" thickBot="1" x14ac:dyDescent="0.25">
      <c r="A110" s="126">
        <v>6399</v>
      </c>
      <c r="B110" s="127"/>
      <c r="C110" s="127" t="s">
        <v>129</v>
      </c>
      <c r="D110" s="128">
        <v>0</v>
      </c>
      <c r="E110" s="129">
        <v>19600</v>
      </c>
      <c r="G110" s="132">
        <v>20400</v>
      </c>
      <c r="H110" s="132">
        <v>14400</v>
      </c>
    </row>
    <row r="111" spans="1:8" s="95" customFormat="1" ht="13.5" thickBot="1" x14ac:dyDescent="0.25">
      <c r="A111" s="126">
        <v>6409</v>
      </c>
      <c r="B111" s="127"/>
      <c r="C111" s="127" t="s">
        <v>130</v>
      </c>
      <c r="D111" s="128">
        <v>0</v>
      </c>
      <c r="E111" s="129">
        <v>2550</v>
      </c>
      <c r="G111" s="133">
        <v>2550</v>
      </c>
      <c r="H111" s="133">
        <v>50</v>
      </c>
    </row>
    <row r="112" spans="1:8" ht="20.100000000000001" customHeight="1" thickBot="1" x14ac:dyDescent="0.3">
      <c r="A112" s="104" t="s">
        <v>131</v>
      </c>
      <c r="B112" s="119"/>
      <c r="C112" s="119"/>
      <c r="D112" s="152">
        <f>SUM(D69:D111)</f>
        <v>0</v>
      </c>
      <c r="E112" s="121">
        <f>SUM(E69:E111)</f>
        <v>265865.78999999998</v>
      </c>
      <c r="G112" s="122">
        <f>SUM(G69:G111)</f>
        <v>257790.91999999998</v>
      </c>
      <c r="H112" s="122">
        <f>SUM(H69:H111)</f>
        <v>236846.01</v>
      </c>
    </row>
    <row r="113" spans="1:8" ht="15.75" thickBot="1" x14ac:dyDescent="0.3">
      <c r="A113" s="153"/>
      <c r="B113" s="110"/>
      <c r="C113" s="110"/>
      <c r="D113" s="154"/>
      <c r="E113" s="155"/>
      <c r="G113" s="156"/>
      <c r="H113" s="156"/>
    </row>
    <row r="114" spans="1:8" ht="20.100000000000001" customHeight="1" thickBot="1" x14ac:dyDescent="0.3">
      <c r="A114" s="109" t="s">
        <v>132</v>
      </c>
      <c r="B114" s="110"/>
      <c r="C114" s="105"/>
      <c r="D114" s="157"/>
      <c r="E114" s="112"/>
      <c r="G114" s="151"/>
      <c r="H114" s="151"/>
    </row>
    <row r="115" spans="1:8" s="95" customFormat="1" ht="13.5" thickBot="1" x14ac:dyDescent="0.25">
      <c r="A115" s="126">
        <v>2212</v>
      </c>
      <c r="B115" s="127"/>
      <c r="C115" s="127" t="s">
        <v>109</v>
      </c>
      <c r="D115" s="128">
        <v>0</v>
      </c>
      <c r="E115" s="129">
        <v>6100</v>
      </c>
      <c r="G115" s="132">
        <v>4400</v>
      </c>
      <c r="H115" s="132">
        <v>3400</v>
      </c>
    </row>
    <row r="116" spans="1:8" s="95" customFormat="1" ht="13.5" thickBot="1" x14ac:dyDescent="0.25">
      <c r="A116" s="126">
        <v>2219</v>
      </c>
      <c r="B116" s="127"/>
      <c r="C116" s="127" t="s">
        <v>110</v>
      </c>
      <c r="D116" s="128">
        <v>0</v>
      </c>
      <c r="E116" s="129">
        <v>1200</v>
      </c>
      <c r="G116" s="132">
        <v>3520</v>
      </c>
      <c r="H116" s="132">
        <v>3300</v>
      </c>
    </row>
    <row r="117" spans="1:8" s="95" customFormat="1" ht="13.5" thickBot="1" x14ac:dyDescent="0.25">
      <c r="A117" s="126">
        <v>2310</v>
      </c>
      <c r="B117" s="127"/>
      <c r="C117" s="127" t="s">
        <v>70</v>
      </c>
      <c r="D117" s="128">
        <v>0</v>
      </c>
      <c r="E117" s="129">
        <v>300</v>
      </c>
      <c r="G117" s="132">
        <v>100</v>
      </c>
      <c r="H117" s="132">
        <v>45</v>
      </c>
    </row>
    <row r="118" spans="1:8" s="95" customFormat="1" ht="13.5" thickBot="1" x14ac:dyDescent="0.25">
      <c r="A118" s="126">
        <v>3111</v>
      </c>
      <c r="B118" s="127"/>
      <c r="C118" s="127" t="s">
        <v>72</v>
      </c>
      <c r="D118" s="128">
        <v>0</v>
      </c>
      <c r="E118" s="129">
        <v>10520</v>
      </c>
      <c r="G118" s="132">
        <v>12000</v>
      </c>
      <c r="H118" s="132">
        <v>40000</v>
      </c>
    </row>
    <row r="119" spans="1:8" s="95" customFormat="1" ht="13.5" thickBot="1" x14ac:dyDescent="0.25">
      <c r="A119" s="126">
        <v>3113</v>
      </c>
      <c r="B119" s="127"/>
      <c r="C119" s="127" t="s">
        <v>73</v>
      </c>
      <c r="D119" s="128">
        <v>0</v>
      </c>
      <c r="E119" s="129">
        <v>18100</v>
      </c>
      <c r="G119" s="132">
        <v>26400</v>
      </c>
      <c r="H119" s="132">
        <v>50853</v>
      </c>
    </row>
    <row r="120" spans="1:8" s="95" customFormat="1" ht="13.5" thickBot="1" x14ac:dyDescent="0.25">
      <c r="A120" s="126">
        <v>3326</v>
      </c>
      <c r="B120" s="127"/>
      <c r="C120" s="127" t="s">
        <v>113</v>
      </c>
      <c r="D120" s="128">
        <v>0</v>
      </c>
      <c r="E120" s="129">
        <v>86</v>
      </c>
      <c r="G120" s="132">
        <v>0</v>
      </c>
      <c r="H120" s="132">
        <v>0</v>
      </c>
    </row>
    <row r="121" spans="1:8" s="95" customFormat="1" ht="13.5" thickBot="1" x14ac:dyDescent="0.25">
      <c r="A121" s="126">
        <v>3631</v>
      </c>
      <c r="B121" s="127"/>
      <c r="C121" s="127" t="s">
        <v>116</v>
      </c>
      <c r="D121" s="128">
        <v>0</v>
      </c>
      <c r="E121" s="129">
        <v>4580</v>
      </c>
      <c r="G121" s="132">
        <v>4150</v>
      </c>
      <c r="H121" s="132">
        <v>2700</v>
      </c>
    </row>
    <row r="122" spans="1:8" s="95" customFormat="1" ht="13.5" thickBot="1" x14ac:dyDescent="0.25">
      <c r="A122" s="126">
        <v>3635</v>
      </c>
      <c r="B122" s="127"/>
      <c r="C122" s="127" t="s">
        <v>118</v>
      </c>
      <c r="D122" s="128">
        <v>0</v>
      </c>
      <c r="E122" s="129">
        <v>2679.94</v>
      </c>
      <c r="G122" s="132">
        <v>2740.4</v>
      </c>
      <c r="H122" s="132">
        <v>1750</v>
      </c>
    </row>
    <row r="123" spans="1:8" s="95" customFormat="1" ht="13.5" thickBot="1" x14ac:dyDescent="0.25">
      <c r="A123" s="126">
        <v>3636</v>
      </c>
      <c r="B123" s="127"/>
      <c r="C123" s="127" t="s">
        <v>82</v>
      </c>
      <c r="D123" s="128">
        <v>0</v>
      </c>
      <c r="E123" s="129">
        <v>3500</v>
      </c>
      <c r="G123" s="132">
        <v>10000</v>
      </c>
      <c r="H123" s="132">
        <v>9514.85</v>
      </c>
    </row>
    <row r="124" spans="1:8" s="95" customFormat="1" ht="13.5" thickBot="1" x14ac:dyDescent="0.25">
      <c r="A124" s="126">
        <v>3722</v>
      </c>
      <c r="B124" s="127"/>
      <c r="C124" s="127" t="s">
        <v>119</v>
      </c>
      <c r="D124" s="128">
        <v>0</v>
      </c>
      <c r="E124" s="129">
        <v>925</v>
      </c>
      <c r="G124" s="132">
        <v>0</v>
      </c>
      <c r="H124" s="132">
        <v>0</v>
      </c>
    </row>
    <row r="125" spans="1:8" s="95" customFormat="1" ht="13.5" thickBot="1" x14ac:dyDescent="0.25">
      <c r="A125" s="126">
        <v>3723</v>
      </c>
      <c r="B125" s="127"/>
      <c r="C125" s="127" t="s">
        <v>84</v>
      </c>
      <c r="D125" s="128">
        <v>0</v>
      </c>
      <c r="E125" s="129">
        <v>260</v>
      </c>
      <c r="G125" s="132">
        <v>100</v>
      </c>
      <c r="H125" s="132">
        <v>35</v>
      </c>
    </row>
    <row r="126" spans="1:8" s="95" customFormat="1" ht="13.5" thickBot="1" x14ac:dyDescent="0.25">
      <c r="A126" s="126">
        <v>3729</v>
      </c>
      <c r="B126" s="127"/>
      <c r="C126" s="127" t="s">
        <v>120</v>
      </c>
      <c r="D126" s="128">
        <v>0</v>
      </c>
      <c r="E126" s="129">
        <v>5000</v>
      </c>
      <c r="G126" s="132">
        <v>7000</v>
      </c>
      <c r="H126" s="132">
        <v>36.299999999999997</v>
      </c>
    </row>
    <row r="127" spans="1:8" s="95" customFormat="1" ht="13.5" thickBot="1" x14ac:dyDescent="0.25">
      <c r="A127" s="126">
        <v>3745</v>
      </c>
      <c r="B127" s="127"/>
      <c r="C127" s="127" t="s">
        <v>122</v>
      </c>
      <c r="D127" s="128">
        <v>0</v>
      </c>
      <c r="E127" s="129">
        <v>1310</v>
      </c>
      <c r="G127" s="132">
        <v>1000</v>
      </c>
      <c r="H127" s="132">
        <v>0</v>
      </c>
    </row>
    <row r="128" spans="1:8" s="95" customFormat="1" ht="13.5" thickBot="1" x14ac:dyDescent="0.25">
      <c r="A128" s="126">
        <v>4350</v>
      </c>
      <c r="B128" s="127"/>
      <c r="C128" s="127" t="s">
        <v>87</v>
      </c>
      <c r="D128" s="128">
        <v>0</v>
      </c>
      <c r="E128" s="129">
        <v>100</v>
      </c>
      <c r="G128" s="132">
        <v>100</v>
      </c>
      <c r="H128" s="132">
        <v>0</v>
      </c>
    </row>
    <row r="129" spans="1:8" s="95" customFormat="1" ht="13.5" thickBot="1" x14ac:dyDescent="0.25">
      <c r="A129" s="126">
        <v>4351</v>
      </c>
      <c r="B129" s="127"/>
      <c r="C129" s="127" t="s">
        <v>133</v>
      </c>
      <c r="D129" s="128">
        <v>0</v>
      </c>
      <c r="E129" s="129">
        <v>100</v>
      </c>
      <c r="G129" s="132">
        <v>0</v>
      </c>
      <c r="H129" s="132">
        <v>0</v>
      </c>
    </row>
    <row r="130" spans="1:8" s="95" customFormat="1" ht="13.5" thickBot="1" x14ac:dyDescent="0.25">
      <c r="A130" s="126">
        <v>5311</v>
      </c>
      <c r="B130" s="127"/>
      <c r="C130" s="127" t="s">
        <v>134</v>
      </c>
      <c r="D130" s="128">
        <v>0</v>
      </c>
      <c r="E130" s="129">
        <v>500</v>
      </c>
      <c r="G130" s="132">
        <v>300</v>
      </c>
      <c r="H130" s="132">
        <v>35</v>
      </c>
    </row>
    <row r="131" spans="1:8" s="95" customFormat="1" ht="13.5" thickBot="1" x14ac:dyDescent="0.25">
      <c r="A131" s="126">
        <v>6171</v>
      </c>
      <c r="B131" s="127"/>
      <c r="C131" s="127" t="s">
        <v>90</v>
      </c>
      <c r="D131" s="128">
        <v>0</v>
      </c>
      <c r="E131" s="129">
        <v>54160</v>
      </c>
      <c r="G131" s="132">
        <v>50671.360000000001</v>
      </c>
      <c r="H131" s="132">
        <v>25000</v>
      </c>
    </row>
    <row r="132" spans="1:8" s="95" customFormat="1" ht="13.5" thickBot="1" x14ac:dyDescent="0.25">
      <c r="A132" s="126">
        <v>6409</v>
      </c>
      <c r="B132" s="127"/>
      <c r="C132" s="127" t="s">
        <v>130</v>
      </c>
      <c r="D132" s="128">
        <v>0</v>
      </c>
      <c r="E132" s="129">
        <v>1000</v>
      </c>
      <c r="G132" s="132">
        <v>2000</v>
      </c>
      <c r="H132" s="132">
        <v>0</v>
      </c>
    </row>
    <row r="133" spans="1:8" ht="20.100000000000001" customHeight="1" thickBot="1" x14ac:dyDescent="0.3">
      <c r="A133" s="109" t="s">
        <v>135</v>
      </c>
      <c r="B133" s="110"/>
      <c r="C133" s="105"/>
      <c r="D133" s="158">
        <f>SUM(D115:D132)</f>
        <v>0</v>
      </c>
      <c r="E133" s="159">
        <f>SUM(E115:E132)</f>
        <v>110420.94</v>
      </c>
      <c r="G133" s="136">
        <f>SUM(G115:G132)</f>
        <v>124481.76</v>
      </c>
      <c r="H133" s="136">
        <f>SUM(H115:H132)</f>
        <v>136669.15000000002</v>
      </c>
    </row>
    <row r="134" spans="1:8" s="95" customFormat="1" ht="13.5" thickBot="1" x14ac:dyDescent="0.25">
      <c r="A134" s="126"/>
      <c r="B134" s="127"/>
      <c r="C134" s="127" t="s">
        <v>136</v>
      </c>
      <c r="D134" s="128"/>
      <c r="E134" s="129"/>
      <c r="G134" s="132">
        <f>8407.916</f>
        <v>8407.9159999999993</v>
      </c>
      <c r="H134" s="132">
        <v>7600</v>
      </c>
    </row>
    <row r="135" spans="1:8" ht="30" customHeight="1" thickBot="1" x14ac:dyDescent="0.3">
      <c r="A135" s="104"/>
      <c r="B135" s="105"/>
      <c r="C135" s="105" t="s">
        <v>137</v>
      </c>
      <c r="D135" s="120">
        <v>0</v>
      </c>
      <c r="E135" s="135">
        <f>SUM(E133,E112)</f>
        <v>376286.73</v>
      </c>
      <c r="G135" s="136">
        <f>G112+G133+G134</f>
        <v>390680.59600000002</v>
      </c>
      <c r="H135" s="136">
        <f>H112+H133+H134</f>
        <v>381115.16000000003</v>
      </c>
    </row>
    <row r="136" spans="1:8" ht="30" customHeight="1" x14ac:dyDescent="0.25">
      <c r="A136" s="137"/>
      <c r="B136" s="138"/>
      <c r="C136" s="139"/>
      <c r="D136" s="140"/>
      <c r="E136" s="140"/>
      <c r="G136" s="160"/>
      <c r="H136" s="160"/>
    </row>
    <row r="137" spans="1:8" ht="30" customHeight="1" x14ac:dyDescent="0.25">
      <c r="A137" s="142"/>
      <c r="B137" s="143"/>
      <c r="C137" s="144"/>
      <c r="D137" s="141"/>
      <c r="E137" s="141"/>
      <c r="G137" s="160"/>
      <c r="H137" s="160"/>
    </row>
    <row r="138" spans="1:8" ht="30" customHeight="1" thickBot="1" x14ac:dyDescent="0.3">
      <c r="A138" s="145"/>
      <c r="B138" s="146"/>
      <c r="C138" s="147"/>
      <c r="D138" s="148"/>
      <c r="E138" s="148"/>
      <c r="G138" s="160"/>
      <c r="H138" s="160"/>
    </row>
    <row r="139" spans="1:8" s="95" customFormat="1" ht="30" customHeight="1" thickBot="1" x14ac:dyDescent="0.3">
      <c r="A139" s="149" t="s">
        <v>138</v>
      </c>
      <c r="B139" s="105"/>
      <c r="C139" s="105"/>
      <c r="D139" s="106"/>
      <c r="E139" s="107"/>
      <c r="G139" s="161"/>
      <c r="H139" s="161"/>
    </row>
    <row r="140" spans="1:8" s="95" customFormat="1" x14ac:dyDescent="0.2">
      <c r="A140" s="114">
        <v>0</v>
      </c>
      <c r="B140" s="115" t="s">
        <v>139</v>
      </c>
      <c r="C140" s="115" t="s">
        <v>140</v>
      </c>
      <c r="D140" s="116">
        <v>93402.61</v>
      </c>
      <c r="E140" s="117">
        <v>0</v>
      </c>
      <c r="G140" s="132">
        <f>104965.4+761</f>
        <v>105726.39999999999</v>
      </c>
      <c r="H140" s="132">
        <v>15945.66</v>
      </c>
    </row>
    <row r="141" spans="1:8" s="95" customFormat="1" x14ac:dyDescent="0.2">
      <c r="A141" s="114">
        <v>0</v>
      </c>
      <c r="B141" s="115">
        <v>8123</v>
      </c>
      <c r="C141" s="115" t="s">
        <v>141</v>
      </c>
      <c r="D141" s="116">
        <v>0</v>
      </c>
      <c r="E141" s="117">
        <v>0</v>
      </c>
      <c r="G141" s="132">
        <v>15000</v>
      </c>
      <c r="H141" s="132">
        <v>15000</v>
      </c>
    </row>
    <row r="142" spans="1:8" s="95" customFormat="1" ht="13.5" thickBot="1" x14ac:dyDescent="0.25">
      <c r="A142" s="114">
        <v>0</v>
      </c>
      <c r="B142" s="115" t="s">
        <v>142</v>
      </c>
      <c r="C142" s="115" t="s">
        <v>143</v>
      </c>
      <c r="D142" s="116">
        <v>0</v>
      </c>
      <c r="E142" s="117">
        <v>13392.2</v>
      </c>
      <c r="G142" s="132">
        <v>15879</v>
      </c>
      <c r="H142" s="132">
        <v>15879</v>
      </c>
    </row>
    <row r="143" spans="1:8" s="95" customFormat="1" ht="13.5" thickBot="1" x14ac:dyDescent="0.25">
      <c r="A143" s="126">
        <v>0</v>
      </c>
      <c r="B143" s="127"/>
      <c r="C143" s="127" t="s">
        <v>144</v>
      </c>
      <c r="D143" s="128">
        <f>SUM(D140:D142)</f>
        <v>93402.61</v>
      </c>
      <c r="E143" s="129">
        <f>SUM(E140:E142)</f>
        <v>13392.2</v>
      </c>
      <c r="G143" s="132">
        <f>G140+G141-G142</f>
        <v>104847.4</v>
      </c>
      <c r="H143" s="132">
        <f>H140+H141-H142</f>
        <v>15066.66</v>
      </c>
    </row>
    <row r="144" spans="1:8" s="95" customFormat="1" ht="30" customHeight="1" thickBot="1" x14ac:dyDescent="0.3">
      <c r="A144" s="149"/>
      <c r="B144" s="105"/>
      <c r="C144" s="105" t="s">
        <v>145</v>
      </c>
      <c r="D144" s="120">
        <f>SUM(D143)</f>
        <v>93402.61</v>
      </c>
      <c r="E144" s="135">
        <f>SUM(E143)</f>
        <v>13392.2</v>
      </c>
      <c r="G144" s="136">
        <f>SUM(G143)</f>
        <v>104847.4</v>
      </c>
      <c r="H144" s="136">
        <f>SUM(H143)</f>
        <v>15066.66</v>
      </c>
    </row>
    <row r="145" spans="1:8" ht="30" customHeight="1" thickBot="1" x14ac:dyDescent="0.3">
      <c r="A145" s="162"/>
      <c r="B145" s="110"/>
      <c r="C145" s="110"/>
      <c r="D145" s="163"/>
      <c r="E145" s="163"/>
      <c r="G145" s="141"/>
      <c r="H145" s="141"/>
    </row>
    <row r="146" spans="1:8" s="95" customFormat="1" ht="30" customHeight="1" thickBot="1" x14ac:dyDescent="0.3">
      <c r="A146" s="149"/>
      <c r="B146" s="105"/>
      <c r="C146" s="105" t="s">
        <v>146</v>
      </c>
      <c r="D146" s="120">
        <f>SUM(D144,D135,D63)</f>
        <v>389678.93</v>
      </c>
      <c r="E146" s="135">
        <f>SUM(E144,E135,E63)</f>
        <v>389678.93</v>
      </c>
      <c r="G146" s="136">
        <f>G63-G135+G144</f>
        <v>-1.500000071246177E-4</v>
      </c>
      <c r="H146" s="136">
        <f>H63-H135+H144</f>
        <v>-3.2741809263825417E-11</v>
      </c>
    </row>
    <row r="150" spans="1:8" x14ac:dyDescent="0.2">
      <c r="A150" s="204" t="s">
        <v>147</v>
      </c>
      <c r="B150" s="204"/>
      <c r="C150" s="204"/>
      <c r="D150" s="204"/>
      <c r="E150" s="204"/>
      <c r="F150" s="204"/>
      <c r="G150" s="204"/>
      <c r="H150" s="204"/>
    </row>
    <row r="151" spans="1:8" x14ac:dyDescent="0.2">
      <c r="A151" s="164"/>
    </row>
  </sheetData>
  <autoFilter ref="A4:E146"/>
  <mergeCells count="2">
    <mergeCell ref="A2:H2"/>
    <mergeCell ref="A150:H150"/>
  </mergeCells>
  <pageMargins left="0.78740157480314965" right="0.78740157480314965" top="0.39370078740157483" bottom="0.39370078740157483" header="0" footer="0"/>
  <pageSetup paperSize="9" scale="76" fitToHeight="0" orientation="portrait" r:id="rId1"/>
  <headerFooter alignWithMargins="0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2" sqref="A2"/>
    </sheetView>
  </sheetViews>
  <sheetFormatPr defaultRowHeight="12.75" x14ac:dyDescent="0.2"/>
  <cols>
    <col min="1" max="1" width="10.7109375" style="168" customWidth="1"/>
    <col min="2" max="2" width="9.140625" style="168"/>
    <col min="3" max="3" width="26" style="168" bestFit="1" customWidth="1"/>
    <col min="4" max="4" width="18" style="168" bestFit="1" customWidth="1"/>
    <col min="5" max="5" width="16.85546875" style="168" customWidth="1"/>
    <col min="6" max="256" width="9.140625" style="168"/>
    <col min="257" max="257" width="10.7109375" style="168" customWidth="1"/>
    <col min="258" max="258" width="9.140625" style="168"/>
    <col min="259" max="259" width="26" style="168" bestFit="1" customWidth="1"/>
    <col min="260" max="260" width="18" style="168" bestFit="1" customWidth="1"/>
    <col min="261" max="261" width="14.140625" style="168" bestFit="1" customWidth="1"/>
    <col min="262" max="512" width="9.140625" style="168"/>
    <col min="513" max="513" width="10.7109375" style="168" customWidth="1"/>
    <col min="514" max="514" width="9.140625" style="168"/>
    <col min="515" max="515" width="26" style="168" bestFit="1" customWidth="1"/>
    <col min="516" max="516" width="18" style="168" bestFit="1" customWidth="1"/>
    <col min="517" max="517" width="14.140625" style="168" bestFit="1" customWidth="1"/>
    <col min="518" max="768" width="9.140625" style="168"/>
    <col min="769" max="769" width="10.7109375" style="168" customWidth="1"/>
    <col min="770" max="770" width="9.140625" style="168"/>
    <col min="771" max="771" width="26" style="168" bestFit="1" customWidth="1"/>
    <col min="772" max="772" width="18" style="168" bestFit="1" customWidth="1"/>
    <col min="773" max="773" width="14.140625" style="168" bestFit="1" customWidth="1"/>
    <col min="774" max="1024" width="9.140625" style="168"/>
    <col min="1025" max="1025" width="10.7109375" style="168" customWidth="1"/>
    <col min="1026" max="1026" width="9.140625" style="168"/>
    <col min="1027" max="1027" width="26" style="168" bestFit="1" customWidth="1"/>
    <col min="1028" max="1028" width="18" style="168" bestFit="1" customWidth="1"/>
    <col min="1029" max="1029" width="14.140625" style="168" bestFit="1" customWidth="1"/>
    <col min="1030" max="1280" width="9.140625" style="168"/>
    <col min="1281" max="1281" width="10.7109375" style="168" customWidth="1"/>
    <col min="1282" max="1282" width="9.140625" style="168"/>
    <col min="1283" max="1283" width="26" style="168" bestFit="1" customWidth="1"/>
    <col min="1284" max="1284" width="18" style="168" bestFit="1" customWidth="1"/>
    <col min="1285" max="1285" width="14.140625" style="168" bestFit="1" customWidth="1"/>
    <col min="1286" max="1536" width="9.140625" style="168"/>
    <col min="1537" max="1537" width="10.7109375" style="168" customWidth="1"/>
    <col min="1538" max="1538" width="9.140625" style="168"/>
    <col min="1539" max="1539" width="26" style="168" bestFit="1" customWidth="1"/>
    <col min="1540" max="1540" width="18" style="168" bestFit="1" customWidth="1"/>
    <col min="1541" max="1541" width="14.140625" style="168" bestFit="1" customWidth="1"/>
    <col min="1542" max="1792" width="9.140625" style="168"/>
    <col min="1793" max="1793" width="10.7109375" style="168" customWidth="1"/>
    <col min="1794" max="1794" width="9.140625" style="168"/>
    <col min="1795" max="1795" width="26" style="168" bestFit="1" customWidth="1"/>
    <col min="1796" max="1796" width="18" style="168" bestFit="1" customWidth="1"/>
    <col min="1797" max="1797" width="14.140625" style="168" bestFit="1" customWidth="1"/>
    <col min="1798" max="2048" width="9.140625" style="168"/>
    <col min="2049" max="2049" width="10.7109375" style="168" customWidth="1"/>
    <col min="2050" max="2050" width="9.140625" style="168"/>
    <col min="2051" max="2051" width="26" style="168" bestFit="1" customWidth="1"/>
    <col min="2052" max="2052" width="18" style="168" bestFit="1" customWidth="1"/>
    <col min="2053" max="2053" width="14.140625" style="168" bestFit="1" customWidth="1"/>
    <col min="2054" max="2304" width="9.140625" style="168"/>
    <col min="2305" max="2305" width="10.7109375" style="168" customWidth="1"/>
    <col min="2306" max="2306" width="9.140625" style="168"/>
    <col min="2307" max="2307" width="26" style="168" bestFit="1" customWidth="1"/>
    <col min="2308" max="2308" width="18" style="168" bestFit="1" customWidth="1"/>
    <col min="2309" max="2309" width="14.140625" style="168" bestFit="1" customWidth="1"/>
    <col min="2310" max="2560" width="9.140625" style="168"/>
    <col min="2561" max="2561" width="10.7109375" style="168" customWidth="1"/>
    <col min="2562" max="2562" width="9.140625" style="168"/>
    <col min="2563" max="2563" width="26" style="168" bestFit="1" customWidth="1"/>
    <col min="2564" max="2564" width="18" style="168" bestFit="1" customWidth="1"/>
    <col min="2565" max="2565" width="14.140625" style="168" bestFit="1" customWidth="1"/>
    <col min="2566" max="2816" width="9.140625" style="168"/>
    <col min="2817" max="2817" width="10.7109375" style="168" customWidth="1"/>
    <col min="2818" max="2818" width="9.140625" style="168"/>
    <col min="2819" max="2819" width="26" style="168" bestFit="1" customWidth="1"/>
    <col min="2820" max="2820" width="18" style="168" bestFit="1" customWidth="1"/>
    <col min="2821" max="2821" width="14.140625" style="168" bestFit="1" customWidth="1"/>
    <col min="2822" max="3072" width="9.140625" style="168"/>
    <col min="3073" max="3073" width="10.7109375" style="168" customWidth="1"/>
    <col min="3074" max="3074" width="9.140625" style="168"/>
    <col min="3075" max="3075" width="26" style="168" bestFit="1" customWidth="1"/>
    <col min="3076" max="3076" width="18" style="168" bestFit="1" customWidth="1"/>
    <col min="3077" max="3077" width="14.140625" style="168" bestFit="1" customWidth="1"/>
    <col min="3078" max="3328" width="9.140625" style="168"/>
    <col min="3329" max="3329" width="10.7109375" style="168" customWidth="1"/>
    <col min="3330" max="3330" width="9.140625" style="168"/>
    <col min="3331" max="3331" width="26" style="168" bestFit="1" customWidth="1"/>
    <col min="3332" max="3332" width="18" style="168" bestFit="1" customWidth="1"/>
    <col min="3333" max="3333" width="14.140625" style="168" bestFit="1" customWidth="1"/>
    <col min="3334" max="3584" width="9.140625" style="168"/>
    <col min="3585" max="3585" width="10.7109375" style="168" customWidth="1"/>
    <col min="3586" max="3586" width="9.140625" style="168"/>
    <col min="3587" max="3587" width="26" style="168" bestFit="1" customWidth="1"/>
    <col min="3588" max="3588" width="18" style="168" bestFit="1" customWidth="1"/>
    <col min="3589" max="3589" width="14.140625" style="168" bestFit="1" customWidth="1"/>
    <col min="3590" max="3840" width="9.140625" style="168"/>
    <col min="3841" max="3841" width="10.7109375" style="168" customWidth="1"/>
    <col min="3842" max="3842" width="9.140625" style="168"/>
    <col min="3843" max="3843" width="26" style="168" bestFit="1" customWidth="1"/>
    <col min="3844" max="3844" width="18" style="168" bestFit="1" customWidth="1"/>
    <col min="3845" max="3845" width="14.140625" style="168" bestFit="1" customWidth="1"/>
    <col min="3846" max="4096" width="9.140625" style="168"/>
    <col min="4097" max="4097" width="10.7109375" style="168" customWidth="1"/>
    <col min="4098" max="4098" width="9.140625" style="168"/>
    <col min="4099" max="4099" width="26" style="168" bestFit="1" customWidth="1"/>
    <col min="4100" max="4100" width="18" style="168" bestFit="1" customWidth="1"/>
    <col min="4101" max="4101" width="14.140625" style="168" bestFit="1" customWidth="1"/>
    <col min="4102" max="4352" width="9.140625" style="168"/>
    <col min="4353" max="4353" width="10.7109375" style="168" customWidth="1"/>
    <col min="4354" max="4354" width="9.140625" style="168"/>
    <col min="4355" max="4355" width="26" style="168" bestFit="1" customWidth="1"/>
    <col min="4356" max="4356" width="18" style="168" bestFit="1" customWidth="1"/>
    <col min="4357" max="4357" width="14.140625" style="168" bestFit="1" customWidth="1"/>
    <col min="4358" max="4608" width="9.140625" style="168"/>
    <col min="4609" max="4609" width="10.7109375" style="168" customWidth="1"/>
    <col min="4610" max="4610" width="9.140625" style="168"/>
    <col min="4611" max="4611" width="26" style="168" bestFit="1" customWidth="1"/>
    <col min="4612" max="4612" width="18" style="168" bestFit="1" customWidth="1"/>
    <col min="4613" max="4613" width="14.140625" style="168" bestFit="1" customWidth="1"/>
    <col min="4614" max="4864" width="9.140625" style="168"/>
    <col min="4865" max="4865" width="10.7109375" style="168" customWidth="1"/>
    <col min="4866" max="4866" width="9.140625" style="168"/>
    <col min="4867" max="4867" width="26" style="168" bestFit="1" customWidth="1"/>
    <col min="4868" max="4868" width="18" style="168" bestFit="1" customWidth="1"/>
    <col min="4869" max="4869" width="14.140625" style="168" bestFit="1" customWidth="1"/>
    <col min="4870" max="5120" width="9.140625" style="168"/>
    <col min="5121" max="5121" width="10.7109375" style="168" customWidth="1"/>
    <col min="5122" max="5122" width="9.140625" style="168"/>
    <col min="5123" max="5123" width="26" style="168" bestFit="1" customWidth="1"/>
    <col min="5124" max="5124" width="18" style="168" bestFit="1" customWidth="1"/>
    <col min="5125" max="5125" width="14.140625" style="168" bestFit="1" customWidth="1"/>
    <col min="5126" max="5376" width="9.140625" style="168"/>
    <col min="5377" max="5377" width="10.7109375" style="168" customWidth="1"/>
    <col min="5378" max="5378" width="9.140625" style="168"/>
    <col min="5379" max="5379" width="26" style="168" bestFit="1" customWidth="1"/>
    <col min="5380" max="5380" width="18" style="168" bestFit="1" customWidth="1"/>
    <col min="5381" max="5381" width="14.140625" style="168" bestFit="1" customWidth="1"/>
    <col min="5382" max="5632" width="9.140625" style="168"/>
    <col min="5633" max="5633" width="10.7109375" style="168" customWidth="1"/>
    <col min="5634" max="5634" width="9.140625" style="168"/>
    <col min="5635" max="5635" width="26" style="168" bestFit="1" customWidth="1"/>
    <col min="5636" max="5636" width="18" style="168" bestFit="1" customWidth="1"/>
    <col min="5637" max="5637" width="14.140625" style="168" bestFit="1" customWidth="1"/>
    <col min="5638" max="5888" width="9.140625" style="168"/>
    <col min="5889" max="5889" width="10.7109375" style="168" customWidth="1"/>
    <col min="5890" max="5890" width="9.140625" style="168"/>
    <col min="5891" max="5891" width="26" style="168" bestFit="1" customWidth="1"/>
    <col min="5892" max="5892" width="18" style="168" bestFit="1" customWidth="1"/>
    <col min="5893" max="5893" width="14.140625" style="168" bestFit="1" customWidth="1"/>
    <col min="5894" max="6144" width="9.140625" style="168"/>
    <col min="6145" max="6145" width="10.7109375" style="168" customWidth="1"/>
    <col min="6146" max="6146" width="9.140625" style="168"/>
    <col min="6147" max="6147" width="26" style="168" bestFit="1" customWidth="1"/>
    <col min="6148" max="6148" width="18" style="168" bestFit="1" customWidth="1"/>
    <col min="6149" max="6149" width="14.140625" style="168" bestFit="1" customWidth="1"/>
    <col min="6150" max="6400" width="9.140625" style="168"/>
    <col min="6401" max="6401" width="10.7109375" style="168" customWidth="1"/>
    <col min="6402" max="6402" width="9.140625" style="168"/>
    <col min="6403" max="6403" width="26" style="168" bestFit="1" customWidth="1"/>
    <col min="6404" max="6404" width="18" style="168" bestFit="1" customWidth="1"/>
    <col min="6405" max="6405" width="14.140625" style="168" bestFit="1" customWidth="1"/>
    <col min="6406" max="6656" width="9.140625" style="168"/>
    <col min="6657" max="6657" width="10.7109375" style="168" customWidth="1"/>
    <col min="6658" max="6658" width="9.140625" style="168"/>
    <col min="6659" max="6659" width="26" style="168" bestFit="1" customWidth="1"/>
    <col min="6660" max="6660" width="18" style="168" bestFit="1" customWidth="1"/>
    <col min="6661" max="6661" width="14.140625" style="168" bestFit="1" customWidth="1"/>
    <col min="6662" max="6912" width="9.140625" style="168"/>
    <col min="6913" max="6913" width="10.7109375" style="168" customWidth="1"/>
    <col min="6914" max="6914" width="9.140625" style="168"/>
    <col min="6915" max="6915" width="26" style="168" bestFit="1" customWidth="1"/>
    <col min="6916" max="6916" width="18" style="168" bestFit="1" customWidth="1"/>
    <col min="6917" max="6917" width="14.140625" style="168" bestFit="1" customWidth="1"/>
    <col min="6918" max="7168" width="9.140625" style="168"/>
    <col min="7169" max="7169" width="10.7109375" style="168" customWidth="1"/>
    <col min="7170" max="7170" width="9.140625" style="168"/>
    <col min="7171" max="7171" width="26" style="168" bestFit="1" customWidth="1"/>
    <col min="7172" max="7172" width="18" style="168" bestFit="1" customWidth="1"/>
    <col min="7173" max="7173" width="14.140625" style="168" bestFit="1" customWidth="1"/>
    <col min="7174" max="7424" width="9.140625" style="168"/>
    <col min="7425" max="7425" width="10.7109375" style="168" customWidth="1"/>
    <col min="7426" max="7426" width="9.140625" style="168"/>
    <col min="7427" max="7427" width="26" style="168" bestFit="1" customWidth="1"/>
    <col min="7428" max="7428" width="18" style="168" bestFit="1" customWidth="1"/>
    <col min="7429" max="7429" width="14.140625" style="168" bestFit="1" customWidth="1"/>
    <col min="7430" max="7680" width="9.140625" style="168"/>
    <col min="7681" max="7681" width="10.7109375" style="168" customWidth="1"/>
    <col min="7682" max="7682" width="9.140625" style="168"/>
    <col min="7683" max="7683" width="26" style="168" bestFit="1" customWidth="1"/>
    <col min="7684" max="7684" width="18" style="168" bestFit="1" customWidth="1"/>
    <col min="7685" max="7685" width="14.140625" style="168" bestFit="1" customWidth="1"/>
    <col min="7686" max="7936" width="9.140625" style="168"/>
    <col min="7937" max="7937" width="10.7109375" style="168" customWidth="1"/>
    <col min="7938" max="7938" width="9.140625" style="168"/>
    <col min="7939" max="7939" width="26" style="168" bestFit="1" customWidth="1"/>
    <col min="7940" max="7940" width="18" style="168" bestFit="1" customWidth="1"/>
    <col min="7941" max="7941" width="14.140625" style="168" bestFit="1" customWidth="1"/>
    <col min="7942" max="8192" width="9.140625" style="168"/>
    <col min="8193" max="8193" width="10.7109375" style="168" customWidth="1"/>
    <col min="8194" max="8194" width="9.140625" style="168"/>
    <col min="8195" max="8195" width="26" style="168" bestFit="1" customWidth="1"/>
    <col min="8196" max="8196" width="18" style="168" bestFit="1" customWidth="1"/>
    <col min="8197" max="8197" width="14.140625" style="168" bestFit="1" customWidth="1"/>
    <col min="8198" max="8448" width="9.140625" style="168"/>
    <col min="8449" max="8449" width="10.7109375" style="168" customWidth="1"/>
    <col min="8450" max="8450" width="9.140625" style="168"/>
    <col min="8451" max="8451" width="26" style="168" bestFit="1" customWidth="1"/>
    <col min="8452" max="8452" width="18" style="168" bestFit="1" customWidth="1"/>
    <col min="8453" max="8453" width="14.140625" style="168" bestFit="1" customWidth="1"/>
    <col min="8454" max="8704" width="9.140625" style="168"/>
    <col min="8705" max="8705" width="10.7109375" style="168" customWidth="1"/>
    <col min="8706" max="8706" width="9.140625" style="168"/>
    <col min="8707" max="8707" width="26" style="168" bestFit="1" customWidth="1"/>
    <col min="8708" max="8708" width="18" style="168" bestFit="1" customWidth="1"/>
    <col min="8709" max="8709" width="14.140625" style="168" bestFit="1" customWidth="1"/>
    <col min="8710" max="8960" width="9.140625" style="168"/>
    <col min="8961" max="8961" width="10.7109375" style="168" customWidth="1"/>
    <col min="8962" max="8962" width="9.140625" style="168"/>
    <col min="8963" max="8963" width="26" style="168" bestFit="1" customWidth="1"/>
    <col min="8964" max="8964" width="18" style="168" bestFit="1" customWidth="1"/>
    <col min="8965" max="8965" width="14.140625" style="168" bestFit="1" customWidth="1"/>
    <col min="8966" max="9216" width="9.140625" style="168"/>
    <col min="9217" max="9217" width="10.7109375" style="168" customWidth="1"/>
    <col min="9218" max="9218" width="9.140625" style="168"/>
    <col min="9219" max="9219" width="26" style="168" bestFit="1" customWidth="1"/>
    <col min="9220" max="9220" width="18" style="168" bestFit="1" customWidth="1"/>
    <col min="9221" max="9221" width="14.140625" style="168" bestFit="1" customWidth="1"/>
    <col min="9222" max="9472" width="9.140625" style="168"/>
    <col min="9473" max="9473" width="10.7109375" style="168" customWidth="1"/>
    <col min="9474" max="9474" width="9.140625" style="168"/>
    <col min="9475" max="9475" width="26" style="168" bestFit="1" customWidth="1"/>
    <col min="9476" max="9476" width="18" style="168" bestFit="1" customWidth="1"/>
    <col min="9477" max="9477" width="14.140625" style="168" bestFit="1" customWidth="1"/>
    <col min="9478" max="9728" width="9.140625" style="168"/>
    <col min="9729" max="9729" width="10.7109375" style="168" customWidth="1"/>
    <col min="9730" max="9730" width="9.140625" style="168"/>
    <col min="9731" max="9731" width="26" style="168" bestFit="1" customWidth="1"/>
    <col min="9732" max="9732" width="18" style="168" bestFit="1" customWidth="1"/>
    <col min="9733" max="9733" width="14.140625" style="168" bestFit="1" customWidth="1"/>
    <col min="9734" max="9984" width="9.140625" style="168"/>
    <col min="9985" max="9985" width="10.7109375" style="168" customWidth="1"/>
    <col min="9986" max="9986" width="9.140625" style="168"/>
    <col min="9987" max="9987" width="26" style="168" bestFit="1" customWidth="1"/>
    <col min="9988" max="9988" width="18" style="168" bestFit="1" customWidth="1"/>
    <col min="9989" max="9989" width="14.140625" style="168" bestFit="1" customWidth="1"/>
    <col min="9990" max="10240" width="9.140625" style="168"/>
    <col min="10241" max="10241" width="10.7109375" style="168" customWidth="1"/>
    <col min="10242" max="10242" width="9.140625" style="168"/>
    <col min="10243" max="10243" width="26" style="168" bestFit="1" customWidth="1"/>
    <col min="10244" max="10244" width="18" style="168" bestFit="1" customWidth="1"/>
    <col min="10245" max="10245" width="14.140625" style="168" bestFit="1" customWidth="1"/>
    <col min="10246" max="10496" width="9.140625" style="168"/>
    <col min="10497" max="10497" width="10.7109375" style="168" customWidth="1"/>
    <col min="10498" max="10498" width="9.140625" style="168"/>
    <col min="10499" max="10499" width="26" style="168" bestFit="1" customWidth="1"/>
    <col min="10500" max="10500" width="18" style="168" bestFit="1" customWidth="1"/>
    <col min="10501" max="10501" width="14.140625" style="168" bestFit="1" customWidth="1"/>
    <col min="10502" max="10752" width="9.140625" style="168"/>
    <col min="10753" max="10753" width="10.7109375" style="168" customWidth="1"/>
    <col min="10754" max="10754" width="9.140625" style="168"/>
    <col min="10755" max="10755" width="26" style="168" bestFit="1" customWidth="1"/>
    <col min="10756" max="10756" width="18" style="168" bestFit="1" customWidth="1"/>
    <col min="10757" max="10757" width="14.140625" style="168" bestFit="1" customWidth="1"/>
    <col min="10758" max="11008" width="9.140625" style="168"/>
    <col min="11009" max="11009" width="10.7109375" style="168" customWidth="1"/>
    <col min="11010" max="11010" width="9.140625" style="168"/>
    <col min="11011" max="11011" width="26" style="168" bestFit="1" customWidth="1"/>
    <col min="11012" max="11012" width="18" style="168" bestFit="1" customWidth="1"/>
    <col min="11013" max="11013" width="14.140625" style="168" bestFit="1" customWidth="1"/>
    <col min="11014" max="11264" width="9.140625" style="168"/>
    <col min="11265" max="11265" width="10.7109375" style="168" customWidth="1"/>
    <col min="11266" max="11266" width="9.140625" style="168"/>
    <col min="11267" max="11267" width="26" style="168" bestFit="1" customWidth="1"/>
    <col min="11268" max="11268" width="18" style="168" bestFit="1" customWidth="1"/>
    <col min="11269" max="11269" width="14.140625" style="168" bestFit="1" customWidth="1"/>
    <col min="11270" max="11520" width="9.140625" style="168"/>
    <col min="11521" max="11521" width="10.7109375" style="168" customWidth="1"/>
    <col min="11522" max="11522" width="9.140625" style="168"/>
    <col min="11523" max="11523" width="26" style="168" bestFit="1" customWidth="1"/>
    <col min="11524" max="11524" width="18" style="168" bestFit="1" customWidth="1"/>
    <col min="11525" max="11525" width="14.140625" style="168" bestFit="1" customWidth="1"/>
    <col min="11526" max="11776" width="9.140625" style="168"/>
    <col min="11777" max="11777" width="10.7109375" style="168" customWidth="1"/>
    <col min="11778" max="11778" width="9.140625" style="168"/>
    <col min="11779" max="11779" width="26" style="168" bestFit="1" customWidth="1"/>
    <col min="11780" max="11780" width="18" style="168" bestFit="1" customWidth="1"/>
    <col min="11781" max="11781" width="14.140625" style="168" bestFit="1" customWidth="1"/>
    <col min="11782" max="12032" width="9.140625" style="168"/>
    <col min="12033" max="12033" width="10.7109375" style="168" customWidth="1"/>
    <col min="12034" max="12034" width="9.140625" style="168"/>
    <col min="12035" max="12035" width="26" style="168" bestFit="1" customWidth="1"/>
    <col min="12036" max="12036" width="18" style="168" bestFit="1" customWidth="1"/>
    <col min="12037" max="12037" width="14.140625" style="168" bestFit="1" customWidth="1"/>
    <col min="12038" max="12288" width="9.140625" style="168"/>
    <col min="12289" max="12289" width="10.7109375" style="168" customWidth="1"/>
    <col min="12290" max="12290" width="9.140625" style="168"/>
    <col min="12291" max="12291" width="26" style="168" bestFit="1" customWidth="1"/>
    <col min="12292" max="12292" width="18" style="168" bestFit="1" customWidth="1"/>
    <col min="12293" max="12293" width="14.140625" style="168" bestFit="1" customWidth="1"/>
    <col min="12294" max="12544" width="9.140625" style="168"/>
    <col min="12545" max="12545" width="10.7109375" style="168" customWidth="1"/>
    <col min="12546" max="12546" width="9.140625" style="168"/>
    <col min="12547" max="12547" width="26" style="168" bestFit="1" customWidth="1"/>
    <col min="12548" max="12548" width="18" style="168" bestFit="1" customWidth="1"/>
    <col min="12549" max="12549" width="14.140625" style="168" bestFit="1" customWidth="1"/>
    <col min="12550" max="12800" width="9.140625" style="168"/>
    <col min="12801" max="12801" width="10.7109375" style="168" customWidth="1"/>
    <col min="12802" max="12802" width="9.140625" style="168"/>
    <col min="12803" max="12803" width="26" style="168" bestFit="1" customWidth="1"/>
    <col min="12804" max="12804" width="18" style="168" bestFit="1" customWidth="1"/>
    <col min="12805" max="12805" width="14.140625" style="168" bestFit="1" customWidth="1"/>
    <col min="12806" max="13056" width="9.140625" style="168"/>
    <col min="13057" max="13057" width="10.7109375" style="168" customWidth="1"/>
    <col min="13058" max="13058" width="9.140625" style="168"/>
    <col min="13059" max="13059" width="26" style="168" bestFit="1" customWidth="1"/>
    <col min="13060" max="13060" width="18" style="168" bestFit="1" customWidth="1"/>
    <col min="13061" max="13061" width="14.140625" style="168" bestFit="1" customWidth="1"/>
    <col min="13062" max="13312" width="9.140625" style="168"/>
    <col min="13313" max="13313" width="10.7109375" style="168" customWidth="1"/>
    <col min="13314" max="13314" width="9.140625" style="168"/>
    <col min="13315" max="13315" width="26" style="168" bestFit="1" customWidth="1"/>
    <col min="13316" max="13316" width="18" style="168" bestFit="1" customWidth="1"/>
    <col min="13317" max="13317" width="14.140625" style="168" bestFit="1" customWidth="1"/>
    <col min="13318" max="13568" width="9.140625" style="168"/>
    <col min="13569" max="13569" width="10.7109375" style="168" customWidth="1"/>
    <col min="13570" max="13570" width="9.140625" style="168"/>
    <col min="13571" max="13571" width="26" style="168" bestFit="1" customWidth="1"/>
    <col min="13572" max="13572" width="18" style="168" bestFit="1" customWidth="1"/>
    <col min="13573" max="13573" width="14.140625" style="168" bestFit="1" customWidth="1"/>
    <col min="13574" max="13824" width="9.140625" style="168"/>
    <col min="13825" max="13825" width="10.7109375" style="168" customWidth="1"/>
    <col min="13826" max="13826" width="9.140625" style="168"/>
    <col min="13827" max="13827" width="26" style="168" bestFit="1" customWidth="1"/>
    <col min="13828" max="13828" width="18" style="168" bestFit="1" customWidth="1"/>
    <col min="13829" max="13829" width="14.140625" style="168" bestFit="1" customWidth="1"/>
    <col min="13830" max="14080" width="9.140625" style="168"/>
    <col min="14081" max="14081" width="10.7109375" style="168" customWidth="1"/>
    <col min="14082" max="14082" width="9.140625" style="168"/>
    <col min="14083" max="14083" width="26" style="168" bestFit="1" customWidth="1"/>
    <col min="14084" max="14084" width="18" style="168" bestFit="1" customWidth="1"/>
    <col min="14085" max="14085" width="14.140625" style="168" bestFit="1" customWidth="1"/>
    <col min="14086" max="14336" width="9.140625" style="168"/>
    <col min="14337" max="14337" width="10.7109375" style="168" customWidth="1"/>
    <col min="14338" max="14338" width="9.140625" style="168"/>
    <col min="14339" max="14339" width="26" style="168" bestFit="1" customWidth="1"/>
    <col min="14340" max="14340" width="18" style="168" bestFit="1" customWidth="1"/>
    <col min="14341" max="14341" width="14.140625" style="168" bestFit="1" customWidth="1"/>
    <col min="14342" max="14592" width="9.140625" style="168"/>
    <col min="14593" max="14593" width="10.7109375" style="168" customWidth="1"/>
    <col min="14594" max="14594" width="9.140625" style="168"/>
    <col min="14595" max="14595" width="26" style="168" bestFit="1" customWidth="1"/>
    <col min="14596" max="14596" width="18" style="168" bestFit="1" customWidth="1"/>
    <col min="14597" max="14597" width="14.140625" style="168" bestFit="1" customWidth="1"/>
    <col min="14598" max="14848" width="9.140625" style="168"/>
    <col min="14849" max="14849" width="10.7109375" style="168" customWidth="1"/>
    <col min="14850" max="14850" width="9.140625" style="168"/>
    <col min="14851" max="14851" width="26" style="168" bestFit="1" customWidth="1"/>
    <col min="14852" max="14852" width="18" style="168" bestFit="1" customWidth="1"/>
    <col min="14853" max="14853" width="14.140625" style="168" bestFit="1" customWidth="1"/>
    <col min="14854" max="15104" width="9.140625" style="168"/>
    <col min="15105" max="15105" width="10.7109375" style="168" customWidth="1"/>
    <col min="15106" max="15106" width="9.140625" style="168"/>
    <col min="15107" max="15107" width="26" style="168" bestFit="1" customWidth="1"/>
    <col min="15108" max="15108" width="18" style="168" bestFit="1" customWidth="1"/>
    <col min="15109" max="15109" width="14.140625" style="168" bestFit="1" customWidth="1"/>
    <col min="15110" max="15360" width="9.140625" style="168"/>
    <col min="15361" max="15361" width="10.7109375" style="168" customWidth="1"/>
    <col min="15362" max="15362" width="9.140625" style="168"/>
    <col min="15363" max="15363" width="26" style="168" bestFit="1" customWidth="1"/>
    <col min="15364" max="15364" width="18" style="168" bestFit="1" customWidth="1"/>
    <col min="15365" max="15365" width="14.140625" style="168" bestFit="1" customWidth="1"/>
    <col min="15366" max="15616" width="9.140625" style="168"/>
    <col min="15617" max="15617" width="10.7109375" style="168" customWidth="1"/>
    <col min="15618" max="15618" width="9.140625" style="168"/>
    <col min="15619" max="15619" width="26" style="168" bestFit="1" customWidth="1"/>
    <col min="15620" max="15620" width="18" style="168" bestFit="1" customWidth="1"/>
    <col min="15621" max="15621" width="14.140625" style="168" bestFit="1" customWidth="1"/>
    <col min="15622" max="15872" width="9.140625" style="168"/>
    <col min="15873" max="15873" width="10.7109375" style="168" customWidth="1"/>
    <col min="15874" max="15874" width="9.140625" style="168"/>
    <col min="15875" max="15875" width="26" style="168" bestFit="1" customWidth="1"/>
    <col min="15876" max="15876" width="18" style="168" bestFit="1" customWidth="1"/>
    <col min="15877" max="15877" width="14.140625" style="168" bestFit="1" customWidth="1"/>
    <col min="15878" max="16128" width="9.140625" style="168"/>
    <col min="16129" max="16129" width="10.7109375" style="168" customWidth="1"/>
    <col min="16130" max="16130" width="9.140625" style="168"/>
    <col min="16131" max="16131" width="26" style="168" bestFit="1" customWidth="1"/>
    <col min="16132" max="16132" width="18" style="168" bestFit="1" customWidth="1"/>
    <col min="16133" max="16133" width="14.140625" style="168" bestFit="1" customWidth="1"/>
    <col min="16134" max="16384" width="9.140625" style="168"/>
  </cols>
  <sheetData>
    <row r="1" spans="1:5" ht="18" x14ac:dyDescent="0.25">
      <c r="A1" s="167" t="s">
        <v>166</v>
      </c>
    </row>
    <row r="2" spans="1:5" ht="13.5" thickBot="1" x14ac:dyDescent="0.25"/>
    <row r="3" spans="1:5" ht="31.5" thickTop="1" thickBot="1" x14ac:dyDescent="0.25">
      <c r="A3" s="169" t="s">
        <v>148</v>
      </c>
      <c r="B3" s="170" t="s">
        <v>149</v>
      </c>
      <c r="C3" s="170" t="s">
        <v>150</v>
      </c>
      <c r="D3" s="170" t="s">
        <v>151</v>
      </c>
      <c r="E3" s="171" t="s">
        <v>152</v>
      </c>
    </row>
    <row r="4" spans="1:5" ht="13.5" thickTop="1" x14ac:dyDescent="0.2">
      <c r="A4" s="172">
        <v>3111</v>
      </c>
      <c r="B4" s="173">
        <v>5331</v>
      </c>
      <c r="C4" s="174" t="s">
        <v>153</v>
      </c>
      <c r="D4" s="174" t="s">
        <v>154</v>
      </c>
      <c r="E4" s="175">
        <v>950</v>
      </c>
    </row>
    <row r="5" spans="1:5" ht="13.5" thickBot="1" x14ac:dyDescent="0.25">
      <c r="A5" s="176">
        <v>3111</v>
      </c>
      <c r="B5" s="177">
        <v>5331</v>
      </c>
      <c r="C5" s="178"/>
      <c r="D5" s="178" t="s">
        <v>155</v>
      </c>
      <c r="E5" s="179">
        <v>529.41600000000005</v>
      </c>
    </row>
    <row r="6" spans="1:5" x14ac:dyDescent="0.2">
      <c r="A6" s="180">
        <v>3111</v>
      </c>
      <c r="B6" s="181">
        <v>5331</v>
      </c>
      <c r="C6" s="182" t="s">
        <v>156</v>
      </c>
      <c r="D6" s="182" t="s">
        <v>154</v>
      </c>
      <c r="E6" s="183">
        <v>644</v>
      </c>
    </row>
    <row r="7" spans="1:5" x14ac:dyDescent="0.2">
      <c r="A7" s="184">
        <v>3111</v>
      </c>
      <c r="B7" s="185">
        <v>5331</v>
      </c>
      <c r="C7" s="186"/>
      <c r="D7" s="186" t="s">
        <v>155</v>
      </c>
      <c r="E7" s="187">
        <v>49.018000000000001</v>
      </c>
    </row>
    <row r="8" spans="1:5" ht="13.5" thickBot="1" x14ac:dyDescent="0.25">
      <c r="A8" s="184">
        <v>3111</v>
      </c>
      <c r="B8" s="185">
        <v>5331</v>
      </c>
      <c r="C8" s="186"/>
      <c r="D8" s="186" t="s">
        <v>157</v>
      </c>
      <c r="E8" s="187">
        <v>450</v>
      </c>
    </row>
    <row r="9" spans="1:5" x14ac:dyDescent="0.2">
      <c r="A9" s="188">
        <v>3111</v>
      </c>
      <c r="B9" s="189">
        <v>5331</v>
      </c>
      <c r="C9" s="190" t="s">
        <v>158</v>
      </c>
      <c r="D9" s="190" t="s">
        <v>154</v>
      </c>
      <c r="E9" s="191">
        <v>997</v>
      </c>
    </row>
    <row r="10" spans="1:5" ht="13.5" thickBot="1" x14ac:dyDescent="0.25">
      <c r="A10" s="176">
        <v>3111</v>
      </c>
      <c r="B10" s="177">
        <v>5331</v>
      </c>
      <c r="C10" s="178"/>
      <c r="D10" s="178" t="s">
        <v>155</v>
      </c>
      <c r="E10" s="179">
        <v>516.61699999999996</v>
      </c>
    </row>
    <row r="11" spans="1:5" x14ac:dyDescent="0.2">
      <c r="A11" s="188">
        <v>3111</v>
      </c>
      <c r="B11" s="189">
        <v>5331</v>
      </c>
      <c r="C11" s="192" t="s">
        <v>159</v>
      </c>
      <c r="D11" s="190" t="s">
        <v>154</v>
      </c>
      <c r="E11" s="191">
        <v>740</v>
      </c>
    </row>
    <row r="12" spans="1:5" ht="13.5" thickBot="1" x14ac:dyDescent="0.25">
      <c r="A12" s="176">
        <v>3111</v>
      </c>
      <c r="B12" s="177">
        <v>5331</v>
      </c>
      <c r="C12" s="178"/>
      <c r="D12" s="178" t="s">
        <v>155</v>
      </c>
      <c r="E12" s="179">
        <v>500</v>
      </c>
    </row>
    <row r="13" spans="1:5" x14ac:dyDescent="0.2">
      <c r="A13" s="180">
        <v>3113</v>
      </c>
      <c r="B13" s="181">
        <v>5331</v>
      </c>
      <c r="C13" s="182" t="s">
        <v>160</v>
      </c>
      <c r="D13" s="182" t="s">
        <v>154</v>
      </c>
      <c r="E13" s="183">
        <v>5558</v>
      </c>
    </row>
    <row r="14" spans="1:5" ht="13.5" thickBot="1" x14ac:dyDescent="0.25">
      <c r="A14" s="184">
        <v>3113</v>
      </c>
      <c r="B14" s="185">
        <v>5331</v>
      </c>
      <c r="C14" s="186"/>
      <c r="D14" s="186" t="s">
        <v>155</v>
      </c>
      <c r="E14" s="187">
        <v>3563.3090000000002</v>
      </c>
    </row>
    <row r="15" spans="1:5" x14ac:dyDescent="0.2">
      <c r="A15" s="188">
        <v>3231</v>
      </c>
      <c r="B15" s="189">
        <v>5331</v>
      </c>
      <c r="C15" s="190" t="s">
        <v>161</v>
      </c>
      <c r="D15" s="190" t="s">
        <v>154</v>
      </c>
      <c r="E15" s="191">
        <v>180</v>
      </c>
    </row>
    <row r="16" spans="1:5" ht="13.5" thickBot="1" x14ac:dyDescent="0.25">
      <c r="A16" s="193">
        <v>3231</v>
      </c>
      <c r="B16" s="194">
        <v>5331</v>
      </c>
      <c r="C16" s="195"/>
      <c r="D16" s="195" t="s">
        <v>155</v>
      </c>
      <c r="E16" s="196">
        <v>282.19499999999999</v>
      </c>
    </row>
    <row r="17" spans="1:5" ht="13.5" thickTop="1" x14ac:dyDescent="0.2"/>
    <row r="18" spans="1:5" x14ac:dyDescent="0.2">
      <c r="E18" s="197"/>
    </row>
    <row r="19" spans="1:5" x14ac:dyDescent="0.2">
      <c r="A19" s="168">
        <v>3111</v>
      </c>
      <c r="C19" s="198" t="s">
        <v>162</v>
      </c>
      <c r="E19" s="197">
        <f>E4+E5+E6+E7+E8+E9+E10+E11+E12</f>
        <v>5376.0510000000004</v>
      </c>
    </row>
    <row r="20" spans="1:5" x14ac:dyDescent="0.2">
      <c r="A20" s="168">
        <v>3113</v>
      </c>
      <c r="C20" s="198" t="s">
        <v>163</v>
      </c>
      <c r="E20" s="197">
        <f>E13+E14</f>
        <v>9121.3090000000011</v>
      </c>
    </row>
    <row r="21" spans="1:5" ht="13.5" thickBot="1" x14ac:dyDescent="0.25">
      <c r="A21" s="168">
        <v>3231</v>
      </c>
      <c r="C21" s="198" t="s">
        <v>164</v>
      </c>
      <c r="E21" s="199">
        <f>E15+E16</f>
        <v>462.19499999999999</v>
      </c>
    </row>
    <row r="22" spans="1:5" x14ac:dyDescent="0.2">
      <c r="E22" s="197">
        <f>SUM(E19:E21)</f>
        <v>14959.555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Bilance</vt:lpstr>
      <vt:lpstr>Rozpočet 2019</vt:lpstr>
      <vt:lpstr>Příspěvky zřízeným organizacím</vt:lpstr>
      <vt:lpstr>'Rozpočet 2019'!Názvy_tisku</vt:lpstr>
      <vt:lpstr>'Příspěvky zřízeným organizacím'!Oblast_tisku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Šnoblová</dc:creator>
  <cp:lastModifiedBy>Jana Ullrichová</cp:lastModifiedBy>
  <cp:lastPrinted>2018-12-17T15:51:52Z</cp:lastPrinted>
  <dcterms:created xsi:type="dcterms:W3CDTF">2018-11-12T20:19:31Z</dcterms:created>
  <dcterms:modified xsi:type="dcterms:W3CDTF">2018-12-17T15:53:02Z</dcterms:modified>
</cp:coreProperties>
</file>